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RFB's, RFP's, etc\Food Staples\"/>
    </mc:Choice>
  </mc:AlternateContent>
  <bookViews>
    <workbookView xWindow="2340" yWindow="36" windowWidth="30300" windowHeight="15456"/>
  </bookViews>
  <sheets>
    <sheet name="Food purchase Jan-Sept" sheetId="1" r:id="rId1"/>
  </sheets>
  <calcPr calcId="162913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</calcChain>
</file>

<file path=xl/sharedStrings.xml><?xml version="1.0" encoding="utf-8"?>
<sst xmlns="http://schemas.openxmlformats.org/spreadsheetml/2006/main" count="552" uniqueCount="311">
  <si>
    <t>DDLR10-I1</t>
  </si>
  <si>
    <t xml:space="preserve">Descending Dollar Report </t>
  </si>
  <si>
    <t xml:space="preserve"> </t>
  </si>
  <si>
    <t>Sedgwick County Doc     3913.01</t>
  </si>
  <si>
    <t>Invoices Dated: 01/01/2024 - 09/24/2024</t>
  </si>
  <si>
    <t>CS</t>
  </si>
  <si>
    <t>TOTAL</t>
  </si>
  <si>
    <t>DESCRIPTION</t>
  </si>
  <si>
    <t>BRAND</t>
  </si>
  <si>
    <t>PACK/SIZE</t>
  </si>
  <si>
    <t>MFG ID</t>
  </si>
  <si>
    <t>ITEM#</t>
  </si>
  <si>
    <t>SOLD</t>
  </si>
  <si>
    <t>SELL$</t>
  </si>
  <si>
    <t>CHIP CHEETOS FLAMING HOT CRUNCHY</t>
  </si>
  <si>
    <t>CHEETOS</t>
  </si>
  <si>
    <t>64 2.0 OZ</t>
  </si>
  <si>
    <t>BEEF SNACK STICK FAST FUEL PROT PROTEIN</t>
  </si>
  <si>
    <t>CARL BUDDIG</t>
  </si>
  <si>
    <t>144 .5 OZ</t>
  </si>
  <si>
    <t>BEEF CRUMBLES FC FINELY GROUND FULLY COOKED</t>
  </si>
  <si>
    <t>HORMEL</t>
  </si>
  <si>
    <t>2 5 LB</t>
  </si>
  <si>
    <t>CHEESE SAUCE NACHO QUE BUENO</t>
  </si>
  <si>
    <t>CHEFMATE</t>
  </si>
  <si>
    <t>6 #10</t>
  </si>
  <si>
    <t>CUP INSULATED 16 OZ</t>
  </si>
  <si>
    <t>DART</t>
  </si>
  <si>
    <t>1 1000 CT</t>
  </si>
  <si>
    <t>CHIP VARIETY CUBE 2-30CT</t>
  </si>
  <si>
    <t>LAY'S</t>
  </si>
  <si>
    <t>60 1 CT</t>
  </si>
  <si>
    <t>SAUCE MARINARA</t>
  </si>
  <si>
    <t>ANGELA MIA</t>
  </si>
  <si>
    <t>6 # 10</t>
  </si>
  <si>
    <t>CHEESE VELVEETA LOAF</t>
  </si>
  <si>
    <t>KRAFT</t>
  </si>
  <si>
    <t>6 5 LBS</t>
  </si>
  <si>
    <t>ENTREE LASAGNA CLASSIC/MEAT</t>
  </si>
  <si>
    <t>STOUFFER</t>
  </si>
  <si>
    <t>4 96 OZ</t>
  </si>
  <si>
    <t>CHIP POTATO SOUR CREAM ONION LSS TFF</t>
  </si>
  <si>
    <t>64 1.5 OZ</t>
  </si>
  <si>
    <t>BREAD TOAST GARLIC WG LOW SOD LOW FAT WHOLE GRAIN SODIUM</t>
  </si>
  <si>
    <t>BAKE CRAFTERS</t>
  </si>
  <si>
    <t>125 1.2 OZ</t>
  </si>
  <si>
    <t>PIZZA PEPPERONI IND WRP 5IN RND DEEP INDIVIDUALLY WRAPPED ROUND</t>
  </si>
  <si>
    <t>TONYS</t>
  </si>
  <si>
    <t>24 5.45</t>
  </si>
  <si>
    <t>JUICE ORANGE PINEAPPLE 100% JUICE</t>
  </si>
  <si>
    <t>ARDMORE</t>
  </si>
  <si>
    <t>96 4 OZ</t>
  </si>
  <si>
    <t>BEEF MEATBALLS 1.5 OZ GLUTEN FREE FC FULLY COOKED</t>
  </si>
  <si>
    <t>ROSINA</t>
  </si>
  <si>
    <t>CHEESE CHEDDAR FEATHER SHRED MILD</t>
  </si>
  <si>
    <t>BRIGHTON FARMS</t>
  </si>
  <si>
    <t>4 5 LB</t>
  </si>
  <si>
    <t>SUGAR GRANULATED DOMESTIC</t>
  </si>
  <si>
    <t>PACKER</t>
  </si>
  <si>
    <t>1 50# BAG</t>
  </si>
  <si>
    <t>FRUIT TROPICAL SALAD 100% JUICE</t>
  </si>
  <si>
    <t>DOLE</t>
  </si>
  <si>
    <t>COOKIE BIG FUDGE CHOC BROWNIE TFF CHOCOLATE TRANS FAT FREE</t>
  </si>
  <si>
    <t>GRANDMAS</t>
  </si>
  <si>
    <t>60 2 CT</t>
  </si>
  <si>
    <t>PLATE FOAM WHITE 10.25" LAMINATED</t>
  </si>
  <si>
    <t>4 125 CT</t>
  </si>
  <si>
    <t>BEEF RAVIOLI SQUARES 28 PER LB</t>
  </si>
  <si>
    <t>1 10 LB</t>
  </si>
  <si>
    <t>SOUP CHILI CON CARNE WITHOUT BEANS</t>
  </si>
  <si>
    <t>HIGHLAND MARKET MERIT</t>
  </si>
  <si>
    <t>CHIP COOL RANCH DORITOS TFF TRANS FAT FREE</t>
  </si>
  <si>
    <t>DORITOS</t>
  </si>
  <si>
    <t>104 1.0 OZ</t>
  </si>
  <si>
    <t>CHIP NACHO CHEESE DORITOS TFF TRANS FAT FREE</t>
  </si>
  <si>
    <t>CHICKEN FAJITA STRIPS BREAST FC WHITE FULLY COOKED</t>
  </si>
  <si>
    <t>TYSON</t>
  </si>
  <si>
    <t>SODA LEMON LIME REGULAR</t>
  </si>
  <si>
    <t>SHASTA</t>
  </si>
  <si>
    <t>48 8 OZ</t>
  </si>
  <si>
    <t>HOT DOG ALL BEEF 4:1 6" FROZEN</t>
  </si>
  <si>
    <t>FANESTIL</t>
  </si>
  <si>
    <t>CHICKEN TENDER FC BRD HOMESTYLE FULLY COOKED BREADED</t>
  </si>
  <si>
    <t>CHICKEN BREAST DICED GRILLED FC FULLY COOKED</t>
  </si>
  <si>
    <t>CANDY REESE'S PEANUT BUTTER CUP</t>
  </si>
  <si>
    <t>HERSHEY</t>
  </si>
  <si>
    <t>12 36 CT</t>
  </si>
  <si>
    <t>CORN DOG ALL MEAT 4-1 ON A STICK PFS PRODUCT FORMULATION STATEMENT AVAILABLE</t>
  </si>
  <si>
    <t>STATE FAIR</t>
  </si>
  <si>
    <t>48 4 OZ</t>
  </si>
  <si>
    <t>BEEF PUB STEAK BURGER 100% USDA CHUCK</t>
  </si>
  <si>
    <t>ADVANCE</t>
  </si>
  <si>
    <t>40 4 OZ</t>
  </si>
  <si>
    <t>TRAY NACHO SMALL CLEAR 5X6X1.5"</t>
  </si>
  <si>
    <t>BEEF CHOPPED SMOKED WITH BBQ SAUCE</t>
  </si>
  <si>
    <t>BYRON'S</t>
  </si>
  <si>
    <t>ICE CREAM SANDWICH VANILLA</t>
  </si>
  <si>
    <t>NRTHSTAR</t>
  </si>
  <si>
    <t>1 24 CT</t>
  </si>
  <si>
    <t>COCKTAIL SMOKIES FC CN PORK/CHICKEN FULLY COOKED CHILD NUTRITION LITTLE</t>
  </si>
  <si>
    <t>HILLSHIR</t>
  </si>
  <si>
    <t>4 3 LB</t>
  </si>
  <si>
    <t>NAPKIN DINNER 2PLY 14"X16.5" 1/8 F FOLD</t>
  </si>
  <si>
    <t>EMPRESS</t>
  </si>
  <si>
    <t>20 150 CT</t>
  </si>
  <si>
    <t>TOPPING CARAMEL RTU READY TO USE</t>
  </si>
  <si>
    <t>LYONS</t>
  </si>
  <si>
    <t>6 #5</t>
  </si>
  <si>
    <t>CHICKEN WINGS BONE-IN CRISPY FLIER FULLY COOKED BREADED</t>
  </si>
  <si>
    <t>CRESTVIEW</t>
  </si>
  <si>
    <t>3 5 LB</t>
  </si>
  <si>
    <t>CORN WHOLE KERNEL FCY FANCY</t>
  </si>
  <si>
    <t>SUNSOURC</t>
  </si>
  <si>
    <t>LUNCHEON MEAT TURKEY OVEN ROASTED .67OZ SLICED</t>
  </si>
  <si>
    <t>HILLSHIRE</t>
  </si>
  <si>
    <t>6 2 LB</t>
  </si>
  <si>
    <t>POP TARTS SMORES</t>
  </si>
  <si>
    <t>KELLOGG</t>
  </si>
  <si>
    <t>72 3.6 OZ</t>
  </si>
  <si>
    <t>FRUIT COCKTAIL IN PEAR JUICE</t>
  </si>
  <si>
    <t>FRUIT COCKTAIL E.L.S. EXTRA LIGHT SYRUP</t>
  </si>
  <si>
    <t>CHICKEN WING OVENROASTD MGNM 1&amp;2 JNT FC ROASTED MAGNUM JOINT FULLY COOKED</t>
  </si>
  <si>
    <t>SOUR CREAM GRADE "A" REAL CREAM</t>
  </si>
  <si>
    <t>DAISY</t>
  </si>
  <si>
    <t>100 1 OZ</t>
  </si>
  <si>
    <t>PEACH SLICE IN JUICE</t>
  </si>
  <si>
    <t>BEEF STEAK BRD COUNTRY FRIED FLAKE&amp;FRM BREADED FORMED BLUE LABEL</t>
  </si>
  <si>
    <t>30 5.33 OZ</t>
  </si>
  <si>
    <t>CHICKEN BREAST FILLET SPICY BRD FC BREADED FULLY COOKED</t>
  </si>
  <si>
    <t>BRAKEBUSH</t>
  </si>
  <si>
    <t>LUNCHEON MEAT HAM SMOKE .5 OZ SLC SLICE</t>
  </si>
  <si>
    <t>POTATO FF CRINKLE 1/2" (B) OVENABLE BAKEABLE FRENCH FRY FRIES</t>
  </si>
  <si>
    <t>T PAL</t>
  </si>
  <si>
    <t>6 5 LB</t>
  </si>
  <si>
    <t>BEEF MEATBALLS ITALIAN .5 OZ. P/C PRE COOKED</t>
  </si>
  <si>
    <t>PLATE BAGASSE 10" HEAVY 3 COMP</t>
  </si>
  <si>
    <t>CHINESE EGG ROLL PORK &amp; VEGETABLE PFS PRODUCT FORMULATION STATEMENT AVAILABLE</t>
  </si>
  <si>
    <t>MINH</t>
  </si>
  <si>
    <t>72 3 OZ</t>
  </si>
  <si>
    <t>ORANGE MANDARIN WHOLE SEGMENTS JUICE</t>
  </si>
  <si>
    <t>ENTREE VEGETABLE FRIED RICE</t>
  </si>
  <si>
    <t>GOLDEN TIGER</t>
  </si>
  <si>
    <t>CANDY M &amp; M PEANUT</t>
  </si>
  <si>
    <t>M&amp;M'S</t>
  </si>
  <si>
    <t>8 48 CT</t>
  </si>
  <si>
    <t>CANDY BAR SNICKERS</t>
  </si>
  <si>
    <t>SNICKERS</t>
  </si>
  <si>
    <t>CHIP TORTILLA WHITE RND ROUND</t>
  </si>
  <si>
    <t>TOSTITOS</t>
  </si>
  <si>
    <t>8 16 OZ</t>
  </si>
  <si>
    <t>ENTREE MACARONI AND CHEESE BNB BAG IN BOX</t>
  </si>
  <si>
    <t>TASTE</t>
  </si>
  <si>
    <t>PEANUT BUTTER CREAMY</t>
  </si>
  <si>
    <t>JIF</t>
  </si>
  <si>
    <t>200 3/4 OZ</t>
  </si>
  <si>
    <t>PORK PULLED COOKED W/BBQ SAUCE FROZEN IN PAILS</t>
  </si>
  <si>
    <t>DRESSING BUTTERMILK CUP DIPPING RANCH</t>
  </si>
  <si>
    <t>SAUER</t>
  </si>
  <si>
    <t>MANICOTTI CHEESE 4 INCH</t>
  </si>
  <si>
    <t>CUP INSULATED 20 OZ HORIZON</t>
  </si>
  <si>
    <t>1 500 CT</t>
  </si>
  <si>
    <t>POTATO FF 3/8" STR CUT XL EXTRA LONG STRAIGHT FRENCH FRY FRIES</t>
  </si>
  <si>
    <t>ORE-IDA</t>
  </si>
  <si>
    <t>BREAD HOAGIE SPLIT TOP SLICED 6-" HNG HINGED</t>
  </si>
  <si>
    <t>ROTELLA</t>
  </si>
  <si>
    <t>6 6 CT</t>
  </si>
  <si>
    <t>DISINFECTING WIPES MULTI-SURFACE</t>
  </si>
  <si>
    <t>SANI PRO</t>
  </si>
  <si>
    <t>6 200 CT</t>
  </si>
  <si>
    <t>CANDY BAR KIT KAT</t>
  </si>
  <si>
    <t>CANDY BAR BUTTERFINGER</t>
  </si>
  <si>
    <t>NESTLE</t>
  </si>
  <si>
    <t>8 36 CT</t>
  </si>
  <si>
    <t>CHIP TORTILLA RND WG NO SALT YLW ROUND WHOLE GRAIN YELLOW</t>
  </si>
  <si>
    <t>MISSION</t>
  </si>
  <si>
    <t>BEANS BAKED VEGETARIAN</t>
  </si>
  <si>
    <t>ALLEN</t>
  </si>
  <si>
    <t>DRESSING RANCH ORIGINAL CUP</t>
  </si>
  <si>
    <t>H VALLEY</t>
  </si>
  <si>
    <t>96 2 OZ</t>
  </si>
  <si>
    <t>MEXICAN CHIPS TORTILLA TRI-CUT YELLOW</t>
  </si>
  <si>
    <t>APPLE RED DELICIOUS</t>
  </si>
  <si>
    <t>1 12 CT</t>
  </si>
  <si>
    <t>SUGAR GRANULATED PURE CANE DOMESTIC</t>
  </si>
  <si>
    <t>COOKIE BIG PEANUT BUTTR TFF BUTTER TRANS FAT FREE</t>
  </si>
  <si>
    <t>COOKIE BIG CHOC.CHIP TFF CHOCOLATE TRANS FAT FREE</t>
  </si>
  <si>
    <t>BOWL SOUP FOAM 10-12 OZ UNLAMINATED</t>
  </si>
  <si>
    <t>8 125 CT</t>
  </si>
  <si>
    <t>CHICKEN BREAST PATTIES BRD FC WG CN BREADED FULLY COOKED WHOLE GRAIN</t>
  </si>
  <si>
    <t>60 3.61 OZ</t>
  </si>
  <si>
    <t>BEANS BLACK LOW SODIUM</t>
  </si>
  <si>
    <t>PICKLE CHIP DILL 1/8 CC 614-678 CT</t>
  </si>
  <si>
    <t>BAY VALLEY</t>
  </si>
  <si>
    <t>4 1 GAL</t>
  </si>
  <si>
    <t>SOUP BASE CHICKEN BROTH</t>
  </si>
  <si>
    <t>HIGHLAND MARKET</t>
  </si>
  <si>
    <t>12 49 OZ</t>
  </si>
  <si>
    <t>BEANS GREEN CUT 4 SIEVE LOW SODIUM</t>
  </si>
  <si>
    <t>POTATO MASHED FRESH PREMIUM</t>
  </si>
  <si>
    <t>RESERS</t>
  </si>
  <si>
    <t>4 5 LBS</t>
  </si>
  <si>
    <t>BREAD BUN HAMBURGER 5" PLAIN SLICED</t>
  </si>
  <si>
    <t>FLOWERS</t>
  </si>
  <si>
    <t>8 8 CT</t>
  </si>
  <si>
    <t>SNACK CRACKER TOASTY PEANUT BUTTER</t>
  </si>
  <si>
    <t>LANCE</t>
  </si>
  <si>
    <t>120 6 CT</t>
  </si>
  <si>
    <t>BREAD BUN HOT DOG 6" BK4SCHOOL WG BAKED FOR SCHOOL WHOLE GRAIN</t>
  </si>
  <si>
    <t>12 12 CT</t>
  </si>
  <si>
    <t>CHIP POTATO RIDGES RUFFLES TFF TRANS FAT FREE</t>
  </si>
  <si>
    <t>RUFFLES</t>
  </si>
  <si>
    <t>TOMATO DICED IN JUICE</t>
  </si>
  <si>
    <t>BEANS GREEN FCY B/L CUT 4 SIEVE FANCY BLUE LAKE</t>
  </si>
  <si>
    <t>CRACKER CHEESE CHEEZ IT</t>
  </si>
  <si>
    <t>60 1.5 OZ</t>
  </si>
  <si>
    <t>SPICE TACO SEASONING DRY MIX</t>
  </si>
  <si>
    <t>LAWRYS</t>
  </si>
  <si>
    <t>6 9 OZ</t>
  </si>
  <si>
    <t>GRAVY MIX COUNTRY STYLE</t>
  </si>
  <si>
    <t>PIONEER</t>
  </si>
  <si>
    <t>6 1.5 LB</t>
  </si>
  <si>
    <t>CANDY PAYDAY</t>
  </si>
  <si>
    <t>12 24 CT</t>
  </si>
  <si>
    <t>CHEESE MOZZARELLA SHRED WHOLE MILK</t>
  </si>
  <si>
    <t>STELLA</t>
  </si>
  <si>
    <t>POPCORN YELLOW KERNAL</t>
  </si>
  <si>
    <t>12 2 LB</t>
  </si>
  <si>
    <t>BREAD BUN HAMBURGER 4" BK4SCHOOL WG BAKED FOR SCHOOL WHOLE GRAIN</t>
  </si>
  <si>
    <t>8 12 CT</t>
  </si>
  <si>
    <t>SNACK RITZ BITS SAND W/CHEESE SANDWICH</t>
  </si>
  <si>
    <t>NABISCO</t>
  </si>
  <si>
    <t>4 12 CT</t>
  </si>
  <si>
    <t>BREAD ROLL DINNER PAR BAKE</t>
  </si>
  <si>
    <t>SISTER S</t>
  </si>
  <si>
    <t>120 1.3 OZ</t>
  </si>
  <si>
    <t>PASTA CAVATAPPI</t>
  </si>
  <si>
    <t>CORTONA</t>
  </si>
  <si>
    <t>2 10 LB</t>
  </si>
  <si>
    <t>DRESSING RANCH CUP</t>
  </si>
  <si>
    <t>OTTS</t>
  </si>
  <si>
    <t>100 1.5 OZ</t>
  </si>
  <si>
    <t>PREMIUM VANILLA ICE CREAM</t>
  </si>
  <si>
    <t>BELFONTE</t>
  </si>
  <si>
    <t>1 3 GAL</t>
  </si>
  <si>
    <t>GRAVY MIX BROWN</t>
  </si>
  <si>
    <t>6 13 OZ</t>
  </si>
  <si>
    <t>BREAD HOAGIE SLICED 8" WHEAT</t>
  </si>
  <si>
    <t>PASTA SPAGHETTI 10"</t>
  </si>
  <si>
    <t>HOSPITALITY</t>
  </si>
  <si>
    <t>10 2 LB</t>
  </si>
  <si>
    <t>CHEESE PARMESAN GRATED PACKETS</t>
  </si>
  <si>
    <t>200 3.5 GM</t>
  </si>
  <si>
    <t>SPICE SALT SEASONED GROUND</t>
  </si>
  <si>
    <t>FRUIT ORANGE MANDARIN IN JUICE CUP</t>
  </si>
  <si>
    <t>36 4 OZ</t>
  </si>
  <si>
    <t>OLIVES GREEN STUFFED QUEENS 100/120 GLASS</t>
  </si>
  <si>
    <t>SAVOR</t>
  </si>
  <si>
    <t>BISCUIT BUTTERMILK BAKD 2X2 1 OZ SQUARE</t>
  </si>
  <si>
    <t>BRIDGFORD</t>
  </si>
  <si>
    <t>120 1 OZ</t>
  </si>
  <si>
    <t>MEXICAN PEPPER JALAPENO NACHO SLICED</t>
  </si>
  <si>
    <t>OLIVES KALAMATA PITTED EXTRA LARGE</t>
  </si>
  <si>
    <t>LINDSAY</t>
  </si>
  <si>
    <t>6 70 OZ</t>
  </si>
  <si>
    <t>ONION CHOPPED DEHY</t>
  </si>
  <si>
    <t>OLAM</t>
  </si>
  <si>
    <t>6 3 LB</t>
  </si>
  <si>
    <t>TOMATOES SLICED 3/6" TRAY PKG PACKAGE</t>
  </si>
  <si>
    <t>PROMARK</t>
  </si>
  <si>
    <t>BEANS REFRIED WITH LARD LOW SODIUM</t>
  </si>
  <si>
    <t>BEANS REFRIED VEGETARAN LOW SODIUM VEGETARIAN</t>
  </si>
  <si>
    <t>CHEESE MOZZARELLA/PROVO 50/50 SHREDDED</t>
  </si>
  <si>
    <t>GRANDE</t>
  </si>
  <si>
    <t>6 5.0# AVG</t>
  </si>
  <si>
    <t>PACE THICK &amp; CHUNKY MILD SALSA</t>
  </si>
  <si>
    <t>PACE</t>
  </si>
  <si>
    <t>GRAPES RED FRESH</t>
  </si>
  <si>
    <t>1 5 LB</t>
  </si>
  <si>
    <t>WINONA</t>
  </si>
  <si>
    <t>SYRUP PANCAKE CUP</t>
  </si>
  <si>
    <t>MADERIA</t>
  </si>
  <si>
    <t>CUTLERY KIT MEDIUM P/P F/K/TSP/N</t>
  </si>
  <si>
    <t>COMPANIN</t>
  </si>
  <si>
    <t>1 250 CT</t>
  </si>
  <si>
    <t>TOMATO DICED-WITH GREEN CHILES</t>
  </si>
  <si>
    <t>ROTEL</t>
  </si>
  <si>
    <t>12 28 OZ</t>
  </si>
  <si>
    <t>POTATO GRANULES MASHED W/VIT C CAN</t>
  </si>
  <si>
    <t>BAF WHIPP</t>
  </si>
  <si>
    <t>6 5.31 LB</t>
  </si>
  <si>
    <t>SAUCE BBQ HOT &amp; SPICY PLASTIC JUG BARBECUE</t>
  </si>
  <si>
    <t>CURLEY'S</t>
  </si>
  <si>
    <t>SAUCE BARBECUE HICKORY PLASTIC JUG</t>
  </si>
  <si>
    <t>SPICE GARLIC SALT WITH PARSLEY</t>
  </si>
  <si>
    <t>LAWRY'S</t>
  </si>
  <si>
    <t>6 28 OZ</t>
  </si>
  <si>
    <t>FORK WHITE MEDIUM P/P</t>
  </si>
  <si>
    <t>SPOON WHITE MEDIUM P/P</t>
  </si>
  <si>
    <t>CARROTS WHOLE BABY IQF</t>
  </si>
  <si>
    <t>SUNSOURCE</t>
  </si>
  <si>
    <t>SPICE CAJUN SEASONING</t>
  </si>
  <si>
    <t>BARON</t>
  </si>
  <si>
    <t>6 26 OZ</t>
  </si>
  <si>
    <t>CARROT BABY CELLO PEELED</t>
  </si>
  <si>
    <t>SPICE PEPPER RED CRUSHED</t>
  </si>
  <si>
    <t>MCCORMICK</t>
  </si>
  <si>
    <t>6 12 OZ</t>
  </si>
  <si>
    <t>ONION DICED IQF</t>
  </si>
  <si>
    <t>Totals</t>
  </si>
  <si>
    <t>Prior vendor of commissary provisions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</si>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</sst>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16" fillId="0" borderId="10" xfId="0" applyFont="1" applyBorder="1"/>
    <xf numFmtId="0" fontId="16" fillId="0" borderId="10" xfId="0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2" fontId="16" fillId="0" borderId="0" xfId="0" applyNumberFormat="1" applyFont="1" applyBorder="1" applyAlignment="1">
      <alignment horizontal="right"/>
    </xf>
    <xf numFmtId="2" fontId="16" fillId="0" borderId="10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tabSelected="1" topLeftCell="A23" zoomScaleNormal="100" workbookViewId="0">
      <selection activeCell="G23" sqref="G23"/>
    </sheetView>
  </sheetViews>
  <sheetFormatPr defaultRowHeight="14.4" x14ac:dyDescent="0.3"/>
  <cols>
    <col min="1" max="1" width="84" bestFit="1" customWidth="1"/>
    <col min="2" max="2" width="24.33203125" bestFit="1" customWidth="1"/>
    <col min="3" max="3" width="10.44140625" bestFit="1" customWidth="1"/>
    <col min="4" max="4" width="12" style="2" bestFit="1" customWidth="1"/>
    <col min="5" max="5" width="7" bestFit="1" customWidth="1"/>
    <col min="6" max="6" width="5.5546875" bestFit="1" customWidth="1"/>
    <col min="7" max="7" width="9.88671875" style="1" bestFit="1" customWidth="1"/>
  </cols>
  <sheetData>
    <row r="1" spans="1:7" ht="23.4" x14ac:dyDescent="0.45">
      <c r="A1" s="8" t="s">
        <v>309</v>
      </c>
      <c r="G1" s="1" t="s">
        <v>0</v>
      </c>
    </row>
    <row r="2" spans="1:7" x14ac:dyDescent="0.3">
      <c r="A2" t="s">
        <v>1</v>
      </c>
    </row>
    <row r="3" spans="1:7" x14ac:dyDescent="0.3">
      <c r="A3" t="s">
        <v>2</v>
      </c>
    </row>
    <row r="4" spans="1:7" ht="21" x14ac:dyDescent="0.4">
      <c r="A4" s="7" t="s">
        <v>3</v>
      </c>
    </row>
    <row r="5" spans="1:7" x14ac:dyDescent="0.3">
      <c r="A5" t="s">
        <v>4</v>
      </c>
    </row>
    <row r="6" spans="1:7" x14ac:dyDescent="0.3">
      <c r="A6" s="3"/>
      <c r="B6" s="3"/>
      <c r="C6" s="3"/>
      <c r="D6" s="4"/>
      <c r="E6" s="3"/>
      <c r="F6" s="11" t="s">
        <v>5</v>
      </c>
      <c r="G6" s="9" t="s">
        <v>6</v>
      </c>
    </row>
    <row r="7" spans="1:7" x14ac:dyDescent="0.3">
      <c r="A7" s="5" t="s">
        <v>7</v>
      </c>
      <c r="B7" s="5" t="s">
        <v>8</v>
      </c>
      <c r="C7" s="5" t="s">
        <v>9</v>
      </c>
      <c r="D7" s="6" t="s">
        <v>10</v>
      </c>
      <c r="E7" s="5" t="s">
        <v>11</v>
      </c>
      <c r="F7" s="6" t="s">
        <v>12</v>
      </c>
      <c r="G7" s="10" t="s">
        <v>13</v>
      </c>
    </row>
    <row r="8" spans="1:7" x14ac:dyDescent="0.3">
      <c r="A8" t="s">
        <v>14</v>
      </c>
      <c r="B8" t="s">
        <v>15</v>
      </c>
      <c r="C8" t="s">
        <v>16</v>
      </c>
      <c r="D8" s="2" t="str">
        <f>"44368"</f>
        <v>44368</v>
      </c>
      <c r="E8">
        <v>453241</v>
      </c>
      <c r="F8">
        <v>12</v>
      </c>
      <c r="G8" s="1" t="s">
        <v>310</v>
      </c>
    </row>
    <row r="9" spans="1:7" x14ac:dyDescent="0.3">
      <c r="A9" t="s">
        <v>17</v>
      </c>
      <c r="B9" t="s">
        <v>18</v>
      </c>
      <c r="C9" t="s">
        <v>19</v>
      </c>
      <c r="D9" s="2" t="str">
        <f>"12948"</f>
        <v>12948</v>
      </c>
      <c r="E9">
        <v>287839</v>
      </c>
      <c r="F9">
        <v>6</v>
      </c>
      <c r="G9" s="1" t="s">
        <v>310</v>
      </c>
    </row>
    <row r="10" spans="1:7" x14ac:dyDescent="0.3">
      <c r="A10" t="s">
        <v>20</v>
      </c>
      <c r="B10" t="s">
        <v>21</v>
      </c>
      <c r="C10" t="s">
        <v>22</v>
      </c>
      <c r="D10" s="2" t="str">
        <f>"34320"</f>
        <v>34320</v>
      </c>
      <c r="E10">
        <v>298885</v>
      </c>
      <c r="F10">
        <v>8</v>
      </c>
      <c r="G10" s="1" t="s">
        <v>310</v>
      </c>
    </row>
    <row r="11" spans="1:7" x14ac:dyDescent="0.3">
      <c r="A11" t="s">
        <v>23</v>
      </c>
      <c r="B11" t="s">
        <v>24</v>
      </c>
      <c r="C11" t="s">
        <v>25</v>
      </c>
      <c r="D11" s="2" t="str">
        <f>"96962"</f>
        <v>96962</v>
      </c>
      <c r="E11">
        <v>540377</v>
      </c>
      <c r="F11">
        <v>2</v>
      </c>
      <c r="G11" s="1" t="s">
        <v>310</v>
      </c>
    </row>
    <row r="12" spans="1:7" x14ac:dyDescent="0.3">
      <c r="A12" t="s">
        <v>26</v>
      </c>
      <c r="B12" t="s">
        <v>27</v>
      </c>
      <c r="C12" t="s">
        <v>28</v>
      </c>
      <c r="D12" s="2" t="str">
        <f>"16J16"</f>
        <v>16J16</v>
      </c>
      <c r="E12">
        <v>700187</v>
      </c>
      <c r="F12">
        <v>4</v>
      </c>
      <c r="G12" s="1" t="s">
        <v>310</v>
      </c>
    </row>
    <row r="13" spans="1:7" x14ac:dyDescent="0.3">
      <c r="A13" t="s">
        <v>29</v>
      </c>
      <c r="B13" t="s">
        <v>30</v>
      </c>
      <c r="C13" t="s">
        <v>31</v>
      </c>
      <c r="D13" s="2" t="str">
        <f>"70227"</f>
        <v>70227</v>
      </c>
      <c r="E13">
        <v>450064</v>
      </c>
      <c r="F13">
        <v>6</v>
      </c>
      <c r="G13" s="1" t="s">
        <v>310</v>
      </c>
    </row>
    <row r="14" spans="1:7" x14ac:dyDescent="0.3">
      <c r="A14" t="s">
        <v>32</v>
      </c>
      <c r="B14" t="s">
        <v>33</v>
      </c>
      <c r="C14" t="s">
        <v>34</v>
      </c>
      <c r="D14" s="2" t="str">
        <f>"39125"</f>
        <v>39125</v>
      </c>
      <c r="E14">
        <v>341834</v>
      </c>
      <c r="F14">
        <v>4</v>
      </c>
      <c r="G14" s="1" t="s">
        <v>310</v>
      </c>
    </row>
    <row r="15" spans="1:7" x14ac:dyDescent="0.3">
      <c r="A15" t="s">
        <v>35</v>
      </c>
      <c r="B15" t="s">
        <v>36</v>
      </c>
      <c r="C15" t="s">
        <v>37</v>
      </c>
      <c r="D15" s="2" t="str">
        <f>"63330"</f>
        <v>63330</v>
      </c>
      <c r="E15">
        <v>540007</v>
      </c>
      <c r="F15">
        <v>2</v>
      </c>
      <c r="G15" s="1" t="s">
        <v>310</v>
      </c>
    </row>
    <row r="16" spans="1:7" x14ac:dyDescent="0.3">
      <c r="A16" t="s">
        <v>38</v>
      </c>
      <c r="B16" t="s">
        <v>39</v>
      </c>
      <c r="C16" t="s">
        <v>40</v>
      </c>
      <c r="D16" s="2" t="str">
        <f>"30321"</f>
        <v>30321</v>
      </c>
      <c r="E16">
        <v>280370</v>
      </c>
      <c r="F16">
        <v>2</v>
      </c>
      <c r="G16" s="1" t="s">
        <v>310</v>
      </c>
    </row>
    <row r="17" spans="1:7" x14ac:dyDescent="0.3">
      <c r="A17" t="s">
        <v>41</v>
      </c>
      <c r="B17" t="s">
        <v>30</v>
      </c>
      <c r="C17" t="s">
        <v>42</v>
      </c>
      <c r="D17" s="2" t="str">
        <f>"44361"</f>
        <v>44361</v>
      </c>
      <c r="E17">
        <v>450096</v>
      </c>
      <c r="F17">
        <v>4</v>
      </c>
      <c r="G17" s="1" t="s">
        <v>310</v>
      </c>
    </row>
    <row r="18" spans="1:7" x14ac:dyDescent="0.3">
      <c r="A18" t="s">
        <v>43</v>
      </c>
      <c r="B18" t="s">
        <v>44</v>
      </c>
      <c r="C18" t="s">
        <v>45</v>
      </c>
      <c r="D18" s="2" t="str">
        <f>"1627"</f>
        <v>1627</v>
      </c>
      <c r="E18">
        <v>272534</v>
      </c>
      <c r="F18">
        <v>5</v>
      </c>
      <c r="G18" s="1" t="s">
        <v>310</v>
      </c>
    </row>
    <row r="19" spans="1:7" x14ac:dyDescent="0.3">
      <c r="A19" t="s">
        <v>46</v>
      </c>
      <c r="B19" t="s">
        <v>47</v>
      </c>
      <c r="C19" t="s">
        <v>48</v>
      </c>
      <c r="D19" s="2" t="str">
        <f>"63527"</f>
        <v>63527</v>
      </c>
      <c r="E19">
        <v>282350</v>
      </c>
      <c r="F19">
        <v>6</v>
      </c>
      <c r="G19" s="1" t="s">
        <v>310</v>
      </c>
    </row>
    <row r="20" spans="1:7" x14ac:dyDescent="0.3">
      <c r="A20" t="s">
        <v>49</v>
      </c>
      <c r="B20" t="s">
        <v>50</v>
      </c>
      <c r="C20" t="s">
        <v>51</v>
      </c>
      <c r="D20" s="2" t="str">
        <f>"41389"</f>
        <v>41389</v>
      </c>
      <c r="E20">
        <v>230375</v>
      </c>
      <c r="F20">
        <v>4</v>
      </c>
      <c r="G20" s="1" t="s">
        <v>310</v>
      </c>
    </row>
    <row r="21" spans="1:7" x14ac:dyDescent="0.3">
      <c r="A21" t="s">
        <v>52</v>
      </c>
      <c r="B21" t="s">
        <v>53</v>
      </c>
      <c r="C21" t="s">
        <v>22</v>
      </c>
      <c r="D21" s="2" t="str">
        <f>"40854"</f>
        <v>40854</v>
      </c>
      <c r="E21">
        <v>280594</v>
      </c>
      <c r="F21">
        <v>2</v>
      </c>
      <c r="G21" s="1" t="s">
        <v>310</v>
      </c>
    </row>
    <row r="22" spans="1:7" x14ac:dyDescent="0.3">
      <c r="A22" t="s">
        <v>54</v>
      </c>
      <c r="B22" t="s">
        <v>55</v>
      </c>
      <c r="C22" t="s">
        <v>56</v>
      </c>
      <c r="D22" s="2" t="str">
        <f>"013979"</f>
        <v>013979</v>
      </c>
      <c r="E22">
        <v>540022</v>
      </c>
      <c r="F22">
        <v>2</v>
      </c>
      <c r="G22" s="1" t="s">
        <v>310</v>
      </c>
    </row>
    <row r="23" spans="1:7" x14ac:dyDescent="0.3">
      <c r="A23" t="s">
        <v>57</v>
      </c>
      <c r="B23" t="s">
        <v>58</v>
      </c>
      <c r="C23" t="s">
        <v>59</v>
      </c>
      <c r="D23" s="2" t="str">
        <f>"200541"</f>
        <v>200541</v>
      </c>
      <c r="E23">
        <v>410050</v>
      </c>
      <c r="F23">
        <v>3</v>
      </c>
      <c r="G23" s="1" t="s">
        <v>310</v>
      </c>
    </row>
    <row r="24" spans="1:7" x14ac:dyDescent="0.3">
      <c r="A24" t="s">
        <v>60</v>
      </c>
      <c r="B24" t="s">
        <v>61</v>
      </c>
      <c r="C24" t="s">
        <v>25</v>
      </c>
      <c r="D24" s="2" t="str">
        <f>"09060"</f>
        <v>09060</v>
      </c>
      <c r="E24">
        <v>310201</v>
      </c>
      <c r="F24">
        <v>2</v>
      </c>
      <c r="G24" s="1" t="s">
        <v>310</v>
      </c>
    </row>
    <row r="25" spans="1:7" x14ac:dyDescent="0.3">
      <c r="A25" t="s">
        <v>62</v>
      </c>
      <c r="B25" t="s">
        <v>63</v>
      </c>
      <c r="C25" t="s">
        <v>64</v>
      </c>
      <c r="D25" s="2" t="str">
        <f>"10310"</f>
        <v>10310</v>
      </c>
      <c r="E25">
        <v>460345</v>
      </c>
      <c r="F25">
        <v>3</v>
      </c>
      <c r="G25" s="1" t="s">
        <v>310</v>
      </c>
    </row>
    <row r="26" spans="1:7" x14ac:dyDescent="0.3">
      <c r="A26" t="s">
        <v>65</v>
      </c>
      <c r="B26" t="s">
        <v>27</v>
      </c>
      <c r="C26" t="s">
        <v>66</v>
      </c>
      <c r="D26" s="2" t="str">
        <f>"10PWQR"</f>
        <v>10PWQR</v>
      </c>
      <c r="E26">
        <v>713248</v>
      </c>
      <c r="F26">
        <v>2</v>
      </c>
      <c r="G26" s="1" t="s">
        <v>310</v>
      </c>
    </row>
    <row r="27" spans="1:7" x14ac:dyDescent="0.3">
      <c r="A27" t="s">
        <v>67</v>
      </c>
      <c r="B27" t="s">
        <v>53</v>
      </c>
      <c r="C27" t="s">
        <v>68</v>
      </c>
      <c r="D27" s="2" t="str">
        <f>"4840184100"</f>
        <v>4840184100</v>
      </c>
      <c r="E27">
        <v>280033</v>
      </c>
      <c r="F27">
        <v>3</v>
      </c>
      <c r="G27" s="1" t="s">
        <v>310</v>
      </c>
    </row>
    <row r="28" spans="1:7" x14ac:dyDescent="0.3">
      <c r="A28" t="s">
        <v>69</v>
      </c>
      <c r="B28" t="s">
        <v>70</v>
      </c>
      <c r="C28" t="s">
        <v>25</v>
      </c>
      <c r="D28" s="2" t="str">
        <f>"390VG-HLM"</f>
        <v>390VG-HLM</v>
      </c>
      <c r="E28">
        <v>340240</v>
      </c>
      <c r="F28">
        <v>1</v>
      </c>
      <c r="G28" s="1" t="s">
        <v>310</v>
      </c>
    </row>
    <row r="29" spans="1:7" x14ac:dyDescent="0.3">
      <c r="A29" t="s">
        <v>71</v>
      </c>
      <c r="B29" t="s">
        <v>72</v>
      </c>
      <c r="C29" t="s">
        <v>73</v>
      </c>
      <c r="D29" s="2" t="str">
        <f>"11137"</f>
        <v>11137</v>
      </c>
      <c r="E29">
        <v>450179</v>
      </c>
      <c r="F29">
        <v>2</v>
      </c>
      <c r="G29" s="1" t="s">
        <v>310</v>
      </c>
    </row>
    <row r="30" spans="1:7" x14ac:dyDescent="0.3">
      <c r="A30" t="s">
        <v>74</v>
      </c>
      <c r="B30" t="s">
        <v>72</v>
      </c>
      <c r="C30" t="s">
        <v>73</v>
      </c>
      <c r="D30" s="2" t="str">
        <f>"11142"</f>
        <v>11142</v>
      </c>
      <c r="E30">
        <v>450185</v>
      </c>
      <c r="F30">
        <v>2</v>
      </c>
      <c r="G30" s="1" t="s">
        <v>310</v>
      </c>
    </row>
    <row r="31" spans="1:7" x14ac:dyDescent="0.3">
      <c r="A31" t="s">
        <v>75</v>
      </c>
      <c r="B31" t="s">
        <v>76</v>
      </c>
      <c r="C31" t="s">
        <v>22</v>
      </c>
      <c r="D31" s="2" t="str">
        <f>"0061190928"</f>
        <v>0061190928</v>
      </c>
      <c r="E31">
        <v>281592</v>
      </c>
      <c r="F31">
        <v>2</v>
      </c>
      <c r="G31" s="1" t="s">
        <v>310</v>
      </c>
    </row>
    <row r="32" spans="1:7" x14ac:dyDescent="0.3">
      <c r="A32" t="s">
        <v>77</v>
      </c>
      <c r="B32" t="s">
        <v>78</v>
      </c>
      <c r="C32" t="s">
        <v>79</v>
      </c>
      <c r="D32" s="2" t="str">
        <f>"11914"</f>
        <v>11914</v>
      </c>
      <c r="E32">
        <v>651026</v>
      </c>
      <c r="F32">
        <v>5</v>
      </c>
      <c r="G32" s="1" t="s">
        <v>310</v>
      </c>
    </row>
    <row r="33" spans="1:7" x14ac:dyDescent="0.3">
      <c r="A33" t="s">
        <v>80</v>
      </c>
      <c r="B33" t="s">
        <v>81</v>
      </c>
      <c r="C33" t="s">
        <v>68</v>
      </c>
      <c r="D33" s="2" t="str">
        <f>"743"</f>
        <v>743</v>
      </c>
      <c r="E33">
        <v>288118</v>
      </c>
      <c r="F33">
        <v>2</v>
      </c>
      <c r="G33" s="1" t="s">
        <v>310</v>
      </c>
    </row>
    <row r="34" spans="1:7" x14ac:dyDescent="0.3">
      <c r="A34" t="s">
        <v>82</v>
      </c>
      <c r="B34" t="s">
        <v>76</v>
      </c>
      <c r="C34" t="s">
        <v>22</v>
      </c>
      <c r="D34" s="2" t="str">
        <f>"0383630928"</f>
        <v>0383630928</v>
      </c>
      <c r="E34">
        <v>264085</v>
      </c>
      <c r="F34">
        <v>3</v>
      </c>
      <c r="G34" s="1" t="s">
        <v>310</v>
      </c>
    </row>
    <row r="35" spans="1:7" x14ac:dyDescent="0.3">
      <c r="A35" t="s">
        <v>83</v>
      </c>
      <c r="B35" t="s">
        <v>76</v>
      </c>
      <c r="C35" t="s">
        <v>22</v>
      </c>
      <c r="D35" s="2" t="str">
        <f>"0383560928"</f>
        <v>0383560928</v>
      </c>
      <c r="E35">
        <v>296319</v>
      </c>
      <c r="F35">
        <v>2</v>
      </c>
      <c r="G35" s="1" t="s">
        <v>310</v>
      </c>
    </row>
    <row r="36" spans="1:7" x14ac:dyDescent="0.3">
      <c r="A36" t="s">
        <v>84</v>
      </c>
      <c r="B36" t="s">
        <v>85</v>
      </c>
      <c r="C36" t="s">
        <v>86</v>
      </c>
      <c r="D36" s="2" t="str">
        <f>"44000"</f>
        <v>44000</v>
      </c>
      <c r="E36">
        <v>410316</v>
      </c>
      <c r="F36">
        <v>0</v>
      </c>
      <c r="G36" s="1" t="s">
        <v>310</v>
      </c>
    </row>
    <row r="37" spans="1:7" x14ac:dyDescent="0.3">
      <c r="A37" t="s">
        <v>87</v>
      </c>
      <c r="B37" t="s">
        <v>88</v>
      </c>
      <c r="C37" t="s">
        <v>89</v>
      </c>
      <c r="D37" s="2" t="str">
        <f>"08481"</f>
        <v>08481</v>
      </c>
      <c r="E37">
        <v>282400</v>
      </c>
      <c r="F37">
        <v>2</v>
      </c>
      <c r="G37" s="1" t="s">
        <v>310</v>
      </c>
    </row>
    <row r="38" spans="1:7" x14ac:dyDescent="0.3">
      <c r="A38" t="s">
        <v>90</v>
      </c>
      <c r="B38" t="s">
        <v>91</v>
      </c>
      <c r="C38" t="s">
        <v>92</v>
      </c>
      <c r="D38" s="2" t="str">
        <f>"0000016040"</f>
        <v>0000016040</v>
      </c>
      <c r="E38">
        <v>280410</v>
      </c>
      <c r="F38">
        <v>1</v>
      </c>
      <c r="G38" s="1" t="s">
        <v>310</v>
      </c>
    </row>
    <row r="39" spans="1:7" x14ac:dyDescent="0.3">
      <c r="A39" t="s">
        <v>93</v>
      </c>
      <c r="B39" t="s">
        <v>27</v>
      </c>
      <c r="C39" t="s">
        <v>66</v>
      </c>
      <c r="D39" s="2" t="str">
        <f>"C56NT2"</f>
        <v>C56NT2</v>
      </c>
      <c r="E39">
        <v>710080</v>
      </c>
      <c r="F39">
        <v>1</v>
      </c>
      <c r="G39" s="1" t="s">
        <v>310</v>
      </c>
    </row>
    <row r="40" spans="1:7" x14ac:dyDescent="0.3">
      <c r="A40" t="s">
        <v>94</v>
      </c>
      <c r="B40" t="s">
        <v>95</v>
      </c>
      <c r="C40" t="s">
        <v>56</v>
      </c>
      <c r="D40" s="2" t="str">
        <f>"88313"</f>
        <v>88313</v>
      </c>
      <c r="E40">
        <v>280388</v>
      </c>
      <c r="F40">
        <v>1</v>
      </c>
      <c r="G40" s="1" t="s">
        <v>310</v>
      </c>
    </row>
    <row r="41" spans="1:7" x14ac:dyDescent="0.3">
      <c r="A41" t="s">
        <v>96</v>
      </c>
      <c r="B41" t="s">
        <v>97</v>
      </c>
      <c r="C41" t="s">
        <v>98</v>
      </c>
      <c r="D41" s="2" t="str">
        <f>"17615"</f>
        <v>17615</v>
      </c>
      <c r="E41">
        <v>263947</v>
      </c>
      <c r="F41">
        <v>6</v>
      </c>
      <c r="G41" s="1" t="s">
        <v>310</v>
      </c>
    </row>
    <row r="42" spans="1:7" x14ac:dyDescent="0.3">
      <c r="A42" t="s">
        <v>99</v>
      </c>
      <c r="B42" t="s">
        <v>100</v>
      </c>
      <c r="C42" t="s">
        <v>101</v>
      </c>
      <c r="D42" s="2" t="str">
        <f>"54319"</f>
        <v>54319</v>
      </c>
      <c r="E42">
        <v>272294</v>
      </c>
      <c r="F42">
        <v>1</v>
      </c>
      <c r="G42" s="1" t="s">
        <v>310</v>
      </c>
    </row>
    <row r="43" spans="1:7" x14ac:dyDescent="0.3">
      <c r="A43" t="s">
        <v>102</v>
      </c>
      <c r="B43" t="s">
        <v>103</v>
      </c>
      <c r="C43" t="s">
        <v>104</v>
      </c>
      <c r="D43" s="2" t="str">
        <f>"DN281517B"</f>
        <v>DN281517B</v>
      </c>
      <c r="E43">
        <v>711648</v>
      </c>
      <c r="F43">
        <v>2</v>
      </c>
      <c r="G43" s="1" t="s">
        <v>310</v>
      </c>
    </row>
    <row r="44" spans="1:7" x14ac:dyDescent="0.3">
      <c r="A44" t="s">
        <v>105</v>
      </c>
      <c r="B44" t="s">
        <v>106</v>
      </c>
      <c r="C44" t="s">
        <v>107</v>
      </c>
      <c r="D44" s="2" t="str">
        <f>"2360"</f>
        <v>2360</v>
      </c>
      <c r="E44">
        <v>670133</v>
      </c>
      <c r="F44">
        <v>1</v>
      </c>
      <c r="G44" s="1" t="s">
        <v>310</v>
      </c>
    </row>
    <row r="45" spans="1:7" x14ac:dyDescent="0.3">
      <c r="A45" t="s">
        <v>108</v>
      </c>
      <c r="B45" t="s">
        <v>109</v>
      </c>
      <c r="C45" t="s">
        <v>110</v>
      </c>
      <c r="D45" s="2" t="str">
        <f>"25178"</f>
        <v>25178</v>
      </c>
      <c r="E45">
        <v>293688</v>
      </c>
      <c r="F45">
        <v>1</v>
      </c>
      <c r="G45" s="1" t="s">
        <v>310</v>
      </c>
    </row>
    <row r="46" spans="1:7" x14ac:dyDescent="0.3">
      <c r="A46" t="s">
        <v>111</v>
      </c>
      <c r="B46" t="s">
        <v>112</v>
      </c>
      <c r="C46" t="s">
        <v>25</v>
      </c>
      <c r="D46" s="2" t="str">
        <f>"1868700055"</f>
        <v>1868700055</v>
      </c>
      <c r="E46">
        <v>320440</v>
      </c>
      <c r="F46">
        <v>2</v>
      </c>
      <c r="G46" s="1" t="s">
        <v>310</v>
      </c>
    </row>
    <row r="47" spans="1:7" x14ac:dyDescent="0.3">
      <c r="A47" t="s">
        <v>113</v>
      </c>
      <c r="B47" t="s">
        <v>114</v>
      </c>
      <c r="C47" t="s">
        <v>115</v>
      </c>
      <c r="D47" s="2" t="str">
        <f>"0321890414"</f>
        <v>0321890414</v>
      </c>
      <c r="E47">
        <v>292805</v>
      </c>
      <c r="F47">
        <v>1</v>
      </c>
      <c r="G47" s="1" t="s">
        <v>310</v>
      </c>
    </row>
    <row r="48" spans="1:7" x14ac:dyDescent="0.3">
      <c r="A48" t="s">
        <v>116</v>
      </c>
      <c r="B48" t="s">
        <v>117</v>
      </c>
      <c r="C48" t="s">
        <v>118</v>
      </c>
      <c r="D48" s="2" t="str">
        <f>"3800005817"</f>
        <v>3800005817</v>
      </c>
      <c r="E48">
        <v>450981</v>
      </c>
      <c r="F48">
        <v>1</v>
      </c>
      <c r="G48" s="1" t="s">
        <v>310</v>
      </c>
    </row>
    <row r="49" spans="1:7" x14ac:dyDescent="0.3">
      <c r="A49" t="s">
        <v>119</v>
      </c>
      <c r="B49" t="s">
        <v>112</v>
      </c>
      <c r="C49" t="s">
        <v>25</v>
      </c>
      <c r="D49" s="2" t="str">
        <f>"1868700105"</f>
        <v>1868700105</v>
      </c>
      <c r="E49">
        <v>360222</v>
      </c>
      <c r="F49">
        <v>1</v>
      </c>
      <c r="G49" s="1" t="s">
        <v>310</v>
      </c>
    </row>
    <row r="50" spans="1:7" x14ac:dyDescent="0.3">
      <c r="A50" t="s">
        <v>120</v>
      </c>
      <c r="B50" t="s">
        <v>112</v>
      </c>
      <c r="C50" t="s">
        <v>25</v>
      </c>
      <c r="D50" s="2" t="str">
        <f>"1868700104"</f>
        <v>1868700104</v>
      </c>
      <c r="E50">
        <v>310359</v>
      </c>
      <c r="F50">
        <v>1</v>
      </c>
      <c r="G50" s="1" t="s">
        <v>310</v>
      </c>
    </row>
    <row r="51" spans="1:7" x14ac:dyDescent="0.3">
      <c r="A51" t="s">
        <v>121</v>
      </c>
      <c r="B51" t="s">
        <v>76</v>
      </c>
      <c r="C51" t="s">
        <v>110</v>
      </c>
      <c r="D51" s="2" t="str">
        <f>"0135390928"</f>
        <v>0135390928</v>
      </c>
      <c r="E51">
        <v>284869</v>
      </c>
      <c r="F51">
        <v>1</v>
      </c>
      <c r="G51" s="1" t="s">
        <v>310</v>
      </c>
    </row>
    <row r="52" spans="1:7" x14ac:dyDescent="0.3">
      <c r="A52" t="s">
        <v>122</v>
      </c>
      <c r="B52" t="s">
        <v>123</v>
      </c>
      <c r="C52" t="s">
        <v>124</v>
      </c>
      <c r="D52" s="2" t="str">
        <f>"IDP100"</f>
        <v>IDP100</v>
      </c>
      <c r="E52">
        <v>550087</v>
      </c>
      <c r="F52">
        <v>3</v>
      </c>
      <c r="G52" s="1" t="s">
        <v>310</v>
      </c>
    </row>
    <row r="53" spans="1:7" x14ac:dyDescent="0.3">
      <c r="A53" t="s">
        <v>125</v>
      </c>
      <c r="B53" t="s">
        <v>112</v>
      </c>
      <c r="C53" t="s">
        <v>25</v>
      </c>
      <c r="D53" s="2" t="str">
        <f>"1868700116"</f>
        <v>1868700116</v>
      </c>
      <c r="E53">
        <v>360271</v>
      </c>
      <c r="F53">
        <v>1</v>
      </c>
      <c r="G53" s="1" t="s">
        <v>310</v>
      </c>
    </row>
    <row r="54" spans="1:7" x14ac:dyDescent="0.3">
      <c r="A54" t="s">
        <v>126</v>
      </c>
      <c r="B54" t="s">
        <v>91</v>
      </c>
      <c r="C54" t="s">
        <v>127</v>
      </c>
      <c r="D54" s="2" t="str">
        <f>"0000002931"</f>
        <v>0000002931</v>
      </c>
      <c r="E54">
        <v>280046</v>
      </c>
      <c r="F54">
        <v>1</v>
      </c>
      <c r="G54" s="1" t="s">
        <v>310</v>
      </c>
    </row>
    <row r="55" spans="1:7" x14ac:dyDescent="0.3">
      <c r="A55" t="s">
        <v>128</v>
      </c>
      <c r="B55" t="s">
        <v>129</v>
      </c>
      <c r="C55" t="s">
        <v>92</v>
      </c>
      <c r="D55" s="2" t="str">
        <f>"5206"</f>
        <v>5206</v>
      </c>
      <c r="E55">
        <v>290973</v>
      </c>
      <c r="F55">
        <v>1</v>
      </c>
      <c r="G55" s="1" t="s">
        <v>310</v>
      </c>
    </row>
    <row r="56" spans="1:7" x14ac:dyDescent="0.3">
      <c r="A56" t="s">
        <v>130</v>
      </c>
      <c r="B56" t="s">
        <v>114</v>
      </c>
      <c r="C56" t="s">
        <v>115</v>
      </c>
      <c r="D56" s="2" t="str">
        <f>"0314700414"</f>
        <v>0314700414</v>
      </c>
      <c r="E56">
        <v>293720</v>
      </c>
      <c r="F56">
        <v>1</v>
      </c>
      <c r="G56" s="1" t="s">
        <v>310</v>
      </c>
    </row>
    <row r="57" spans="1:7" x14ac:dyDescent="0.3">
      <c r="A57" t="s">
        <v>131</v>
      </c>
      <c r="B57" t="s">
        <v>132</v>
      </c>
      <c r="C57" t="s">
        <v>133</v>
      </c>
      <c r="D57" s="2" t="str">
        <f>"221227"</f>
        <v>221227</v>
      </c>
      <c r="E57">
        <v>221473</v>
      </c>
      <c r="F57">
        <v>1</v>
      </c>
      <c r="G57" s="1" t="s">
        <v>310</v>
      </c>
    </row>
    <row r="58" spans="1:7" x14ac:dyDescent="0.3">
      <c r="A58" t="s">
        <v>134</v>
      </c>
      <c r="B58" t="s">
        <v>53</v>
      </c>
      <c r="C58" t="s">
        <v>22</v>
      </c>
      <c r="D58" s="2" t="str">
        <f>"40194"</f>
        <v>40194</v>
      </c>
      <c r="E58">
        <v>280304</v>
      </c>
      <c r="F58">
        <v>1</v>
      </c>
      <c r="G58" s="1" t="s">
        <v>310</v>
      </c>
    </row>
    <row r="59" spans="1:7" x14ac:dyDescent="0.3">
      <c r="A59" t="s">
        <v>135</v>
      </c>
      <c r="B59" t="s">
        <v>103</v>
      </c>
      <c r="C59" t="s">
        <v>66</v>
      </c>
      <c r="D59" s="2" t="str">
        <f>"EPL-11-PF"</f>
        <v>EPL-11-PF</v>
      </c>
      <c r="E59">
        <v>712182</v>
      </c>
      <c r="F59">
        <v>1</v>
      </c>
      <c r="G59" s="1" t="s">
        <v>310</v>
      </c>
    </row>
    <row r="60" spans="1:7" x14ac:dyDescent="0.3">
      <c r="A60" t="s">
        <v>136</v>
      </c>
      <c r="B60" t="s">
        <v>137</v>
      </c>
      <c r="C60" t="s">
        <v>138</v>
      </c>
      <c r="D60" s="2" t="str">
        <f>"69100"</f>
        <v>69100</v>
      </c>
      <c r="E60">
        <v>299289</v>
      </c>
      <c r="F60">
        <v>1</v>
      </c>
      <c r="G60" s="1" t="s">
        <v>310</v>
      </c>
    </row>
    <row r="61" spans="1:7" x14ac:dyDescent="0.3">
      <c r="A61" t="s">
        <v>139</v>
      </c>
      <c r="B61" t="s">
        <v>58</v>
      </c>
      <c r="C61" t="s">
        <v>25</v>
      </c>
      <c r="D61" s="2" t="str">
        <f>"14921/8030"</f>
        <v>14921/8030</v>
      </c>
      <c r="E61">
        <v>310011</v>
      </c>
      <c r="F61">
        <v>1</v>
      </c>
      <c r="G61" s="1" t="s">
        <v>310</v>
      </c>
    </row>
    <row r="62" spans="1:7" x14ac:dyDescent="0.3">
      <c r="A62" t="s">
        <v>140</v>
      </c>
      <c r="B62" t="s">
        <v>141</v>
      </c>
      <c r="C62" t="s">
        <v>101</v>
      </c>
      <c r="D62" s="2" t="str">
        <f>"5654390"</f>
        <v>5654390</v>
      </c>
      <c r="E62">
        <v>271437</v>
      </c>
      <c r="F62">
        <v>1</v>
      </c>
      <c r="G62" s="1" t="s">
        <v>310</v>
      </c>
    </row>
    <row r="63" spans="1:7" x14ac:dyDescent="0.3">
      <c r="A63" t="s">
        <v>142</v>
      </c>
      <c r="B63" t="s">
        <v>143</v>
      </c>
      <c r="C63" t="s">
        <v>144</v>
      </c>
      <c r="D63" s="2" t="str">
        <f>"108233"</f>
        <v>108233</v>
      </c>
      <c r="E63">
        <v>410241</v>
      </c>
      <c r="F63">
        <v>0</v>
      </c>
      <c r="G63" s="1" t="s">
        <v>310</v>
      </c>
    </row>
    <row r="64" spans="1:7" x14ac:dyDescent="0.3">
      <c r="A64" t="s">
        <v>145</v>
      </c>
      <c r="B64" t="s">
        <v>146</v>
      </c>
      <c r="C64" t="s">
        <v>144</v>
      </c>
      <c r="D64" s="2" t="str">
        <f>"256479"</f>
        <v>256479</v>
      </c>
      <c r="E64">
        <v>410282</v>
      </c>
      <c r="F64">
        <v>0</v>
      </c>
      <c r="G64" s="1" t="s">
        <v>310</v>
      </c>
    </row>
    <row r="65" spans="1:7" x14ac:dyDescent="0.3">
      <c r="A65" t="s">
        <v>147</v>
      </c>
      <c r="B65" t="s">
        <v>148</v>
      </c>
      <c r="C65" t="s">
        <v>149</v>
      </c>
      <c r="D65" s="2" t="str">
        <f>"47753"</f>
        <v>47753</v>
      </c>
      <c r="E65">
        <v>451625</v>
      </c>
      <c r="F65">
        <v>2</v>
      </c>
      <c r="G65" s="1" t="s">
        <v>310</v>
      </c>
    </row>
    <row r="66" spans="1:7" x14ac:dyDescent="0.3">
      <c r="A66" t="s">
        <v>150</v>
      </c>
      <c r="B66" t="s">
        <v>151</v>
      </c>
      <c r="C66" t="s">
        <v>56</v>
      </c>
      <c r="D66" s="2" t="str">
        <f>"901165"</f>
        <v>901165</v>
      </c>
      <c r="E66">
        <v>282335</v>
      </c>
      <c r="F66">
        <v>1</v>
      </c>
      <c r="G66" s="1" t="s">
        <v>310</v>
      </c>
    </row>
    <row r="67" spans="1:7" x14ac:dyDescent="0.3">
      <c r="A67" t="s">
        <v>152</v>
      </c>
      <c r="B67" t="s">
        <v>153</v>
      </c>
      <c r="C67" t="s">
        <v>154</v>
      </c>
      <c r="D67" s="2" t="str">
        <f>"5150008051"</f>
        <v>5150008051</v>
      </c>
      <c r="E67">
        <v>383976</v>
      </c>
      <c r="F67">
        <v>1</v>
      </c>
      <c r="G67" s="1" t="s">
        <v>310</v>
      </c>
    </row>
    <row r="68" spans="1:7" x14ac:dyDescent="0.3">
      <c r="A68" t="s">
        <v>155</v>
      </c>
      <c r="B68" t="s">
        <v>81</v>
      </c>
      <c r="C68" t="s">
        <v>56</v>
      </c>
      <c r="D68" s="2" t="str">
        <f>"651"</f>
        <v>651</v>
      </c>
      <c r="E68">
        <v>293191</v>
      </c>
      <c r="F68">
        <v>0</v>
      </c>
      <c r="G68" s="1" t="s">
        <v>310</v>
      </c>
    </row>
    <row r="69" spans="1:7" x14ac:dyDescent="0.3">
      <c r="A69" t="s">
        <v>156</v>
      </c>
      <c r="B69" t="s">
        <v>157</v>
      </c>
      <c r="C69" t="s">
        <v>124</v>
      </c>
      <c r="D69" s="2" t="str">
        <f>"06826"</f>
        <v>06826</v>
      </c>
      <c r="E69">
        <v>381418</v>
      </c>
      <c r="F69">
        <v>2</v>
      </c>
      <c r="G69" s="1" t="s">
        <v>310</v>
      </c>
    </row>
    <row r="70" spans="1:7" x14ac:dyDescent="0.3">
      <c r="A70" t="s">
        <v>158</v>
      </c>
      <c r="B70" t="s">
        <v>53</v>
      </c>
      <c r="C70" t="s">
        <v>138</v>
      </c>
      <c r="D70" s="2" t="str">
        <f>"48-48100"</f>
        <v>48-48100</v>
      </c>
      <c r="E70">
        <v>280123</v>
      </c>
      <c r="F70">
        <v>1</v>
      </c>
      <c r="G70" s="1" t="s">
        <v>310</v>
      </c>
    </row>
    <row r="71" spans="1:7" x14ac:dyDescent="0.3">
      <c r="A71" t="s">
        <v>159</v>
      </c>
      <c r="B71" t="s">
        <v>27</v>
      </c>
      <c r="C71" t="s">
        <v>160</v>
      </c>
      <c r="D71" s="2" t="str">
        <f>"20J16H"</f>
        <v>20J16H</v>
      </c>
      <c r="E71">
        <v>700229</v>
      </c>
      <c r="F71">
        <v>1</v>
      </c>
      <c r="G71" s="1" t="s">
        <v>310</v>
      </c>
    </row>
    <row r="72" spans="1:7" x14ac:dyDescent="0.3">
      <c r="A72" t="s">
        <v>161</v>
      </c>
      <c r="B72" t="s">
        <v>162</v>
      </c>
      <c r="C72" t="s">
        <v>133</v>
      </c>
      <c r="D72" s="2" t="str">
        <f>"1000008052"</f>
        <v>1000008052</v>
      </c>
      <c r="E72">
        <v>221440</v>
      </c>
      <c r="F72">
        <v>1</v>
      </c>
      <c r="G72" s="1" t="s">
        <v>310</v>
      </c>
    </row>
    <row r="73" spans="1:7" x14ac:dyDescent="0.3">
      <c r="A73" t="s">
        <v>163</v>
      </c>
      <c r="B73" t="s">
        <v>164</v>
      </c>
      <c r="C73" t="s">
        <v>165</v>
      </c>
      <c r="D73" s="2" t="str">
        <f>"00310"</f>
        <v>00310</v>
      </c>
      <c r="E73">
        <v>270678</v>
      </c>
      <c r="F73">
        <v>2</v>
      </c>
      <c r="G73" s="1" t="s">
        <v>310</v>
      </c>
    </row>
    <row r="74" spans="1:7" x14ac:dyDescent="0.3">
      <c r="A74" t="s">
        <v>166</v>
      </c>
      <c r="B74" t="s">
        <v>167</v>
      </c>
      <c r="C74" t="s">
        <v>168</v>
      </c>
      <c r="D74" s="2" t="str">
        <f>"P22884"</f>
        <v>P22884</v>
      </c>
      <c r="E74">
        <v>930917</v>
      </c>
      <c r="F74">
        <v>1</v>
      </c>
      <c r="G74" s="1" t="s">
        <v>310</v>
      </c>
    </row>
    <row r="75" spans="1:7" x14ac:dyDescent="0.3">
      <c r="A75" t="s">
        <v>169</v>
      </c>
      <c r="B75" t="s">
        <v>85</v>
      </c>
      <c r="C75" t="s">
        <v>86</v>
      </c>
      <c r="D75" s="2" t="str">
        <f>"24600"</f>
        <v>24600</v>
      </c>
      <c r="E75">
        <v>410167</v>
      </c>
      <c r="F75">
        <v>0</v>
      </c>
      <c r="G75" s="1" t="s">
        <v>310</v>
      </c>
    </row>
    <row r="76" spans="1:7" x14ac:dyDescent="0.3">
      <c r="A76" t="s">
        <v>170</v>
      </c>
      <c r="B76" t="s">
        <v>171</v>
      </c>
      <c r="C76" t="s">
        <v>172</v>
      </c>
      <c r="D76" s="2" t="str">
        <f>"531059"</f>
        <v>531059</v>
      </c>
      <c r="E76">
        <v>410324</v>
      </c>
      <c r="F76">
        <v>0</v>
      </c>
      <c r="G76" s="1" t="s">
        <v>310</v>
      </c>
    </row>
    <row r="77" spans="1:7" x14ac:dyDescent="0.3">
      <c r="A77" t="s">
        <v>173</v>
      </c>
      <c r="B77" t="s">
        <v>174</v>
      </c>
      <c r="C77" t="s">
        <v>115</v>
      </c>
      <c r="D77" s="2" t="str">
        <f>"08617"</f>
        <v>08617</v>
      </c>
      <c r="E77">
        <v>451096</v>
      </c>
      <c r="F77">
        <v>1</v>
      </c>
      <c r="G77" s="1" t="s">
        <v>310</v>
      </c>
    </row>
    <row r="78" spans="1:7" x14ac:dyDescent="0.3">
      <c r="A78" t="s">
        <v>175</v>
      </c>
      <c r="B78" t="s">
        <v>176</v>
      </c>
      <c r="C78" t="s">
        <v>25</v>
      </c>
      <c r="D78" s="2" t="str">
        <f>"3470042219"</f>
        <v>3470042219</v>
      </c>
      <c r="E78">
        <v>321521</v>
      </c>
      <c r="F78">
        <v>1</v>
      </c>
      <c r="G78" s="1" t="s">
        <v>310</v>
      </c>
    </row>
    <row r="79" spans="1:7" x14ac:dyDescent="0.3">
      <c r="A79" t="s">
        <v>177</v>
      </c>
      <c r="B79" t="s">
        <v>178</v>
      </c>
      <c r="C79" t="s">
        <v>179</v>
      </c>
      <c r="D79" s="2" t="str">
        <f>"13354"</f>
        <v>13354</v>
      </c>
      <c r="E79">
        <v>380157</v>
      </c>
      <c r="F79">
        <v>1</v>
      </c>
      <c r="G79" s="1" t="s">
        <v>310</v>
      </c>
    </row>
    <row r="80" spans="1:7" x14ac:dyDescent="0.3">
      <c r="A80" t="s">
        <v>180</v>
      </c>
      <c r="B80" t="s">
        <v>174</v>
      </c>
      <c r="C80" t="s">
        <v>115</v>
      </c>
      <c r="D80" s="2" t="str">
        <f>"8619"</f>
        <v>8619</v>
      </c>
      <c r="E80">
        <v>450866</v>
      </c>
      <c r="F80">
        <v>1</v>
      </c>
      <c r="G80" s="1" t="s">
        <v>310</v>
      </c>
    </row>
    <row r="81" spans="1:7" x14ac:dyDescent="0.3">
      <c r="A81" t="s">
        <v>181</v>
      </c>
      <c r="B81" t="s">
        <v>58</v>
      </c>
      <c r="C81" t="s">
        <v>182</v>
      </c>
      <c r="D81" s="2" t="str">
        <f>"2365"</f>
        <v>2365</v>
      </c>
      <c r="E81">
        <v>101238</v>
      </c>
      <c r="F81">
        <v>3</v>
      </c>
      <c r="G81" s="1" t="s">
        <v>310</v>
      </c>
    </row>
    <row r="82" spans="1:7" x14ac:dyDescent="0.3">
      <c r="A82" t="s">
        <v>183</v>
      </c>
      <c r="B82" t="s">
        <v>58</v>
      </c>
      <c r="C82" t="s">
        <v>59</v>
      </c>
      <c r="D82" s="2" t="str">
        <f>"200261"</f>
        <v>200261</v>
      </c>
      <c r="E82">
        <v>410647</v>
      </c>
      <c r="F82">
        <v>1</v>
      </c>
      <c r="G82" s="1" t="s">
        <v>310</v>
      </c>
    </row>
    <row r="83" spans="1:7" x14ac:dyDescent="0.3">
      <c r="A83" t="s">
        <v>184</v>
      </c>
      <c r="B83" t="s">
        <v>63</v>
      </c>
      <c r="C83" t="s">
        <v>64</v>
      </c>
      <c r="D83" s="2" t="str">
        <f>"45091"</f>
        <v>45091</v>
      </c>
      <c r="E83">
        <v>460196</v>
      </c>
      <c r="F83">
        <v>1</v>
      </c>
      <c r="G83" s="1" t="s">
        <v>310</v>
      </c>
    </row>
    <row r="84" spans="1:7" x14ac:dyDescent="0.3">
      <c r="A84" t="s">
        <v>185</v>
      </c>
      <c r="B84" t="s">
        <v>63</v>
      </c>
      <c r="C84" t="s">
        <v>64</v>
      </c>
      <c r="D84" s="2" t="str">
        <f>"45092"</f>
        <v>45092</v>
      </c>
      <c r="E84">
        <v>460204</v>
      </c>
      <c r="F84">
        <v>1</v>
      </c>
      <c r="G84" s="1" t="s">
        <v>310</v>
      </c>
    </row>
    <row r="85" spans="1:7" x14ac:dyDescent="0.3">
      <c r="A85" t="s">
        <v>186</v>
      </c>
      <c r="B85" t="s">
        <v>27</v>
      </c>
      <c r="C85" t="s">
        <v>187</v>
      </c>
      <c r="D85" s="2" t="str">
        <f>"12BWWCR"</f>
        <v>12BWWCR</v>
      </c>
      <c r="E85">
        <v>713594</v>
      </c>
      <c r="F85">
        <v>1</v>
      </c>
      <c r="G85" s="1" t="s">
        <v>310</v>
      </c>
    </row>
    <row r="86" spans="1:7" x14ac:dyDescent="0.3">
      <c r="A86" t="s">
        <v>188</v>
      </c>
      <c r="B86" t="s">
        <v>76</v>
      </c>
      <c r="C86" t="s">
        <v>189</v>
      </c>
      <c r="D86" s="2" t="str">
        <f>"0023790928"</f>
        <v>0023790928</v>
      </c>
      <c r="E86">
        <v>291740</v>
      </c>
      <c r="F86">
        <v>1</v>
      </c>
      <c r="G86" s="1" t="s">
        <v>310</v>
      </c>
    </row>
    <row r="87" spans="1:7" x14ac:dyDescent="0.3">
      <c r="A87" t="s">
        <v>190</v>
      </c>
      <c r="B87" t="s">
        <v>58</v>
      </c>
      <c r="C87" t="s">
        <v>25</v>
      </c>
      <c r="D87" s="2" t="str">
        <f>"2213/0059"</f>
        <v>2213/0059</v>
      </c>
      <c r="E87">
        <v>320057</v>
      </c>
      <c r="F87">
        <v>1</v>
      </c>
      <c r="G87" s="1" t="s">
        <v>310</v>
      </c>
    </row>
    <row r="88" spans="1:7" x14ac:dyDescent="0.3">
      <c r="A88" t="s">
        <v>191</v>
      </c>
      <c r="B88" t="s">
        <v>192</v>
      </c>
      <c r="C88" t="s">
        <v>193</v>
      </c>
      <c r="D88" s="2" t="str">
        <f>"12739631170"</f>
        <v>12739631170</v>
      </c>
      <c r="E88">
        <v>380485</v>
      </c>
      <c r="F88">
        <v>1</v>
      </c>
      <c r="G88" s="1" t="s">
        <v>310</v>
      </c>
    </row>
    <row r="89" spans="1:7" x14ac:dyDescent="0.3">
      <c r="A89" t="s">
        <v>194</v>
      </c>
      <c r="B89" t="s">
        <v>195</v>
      </c>
      <c r="C89" t="s">
        <v>196</v>
      </c>
      <c r="D89" s="2" t="str">
        <f>"550EC-HLM"</f>
        <v>550EC-HLM</v>
      </c>
      <c r="E89">
        <v>340612</v>
      </c>
      <c r="F89">
        <v>1</v>
      </c>
      <c r="G89" s="1" t="s">
        <v>310</v>
      </c>
    </row>
    <row r="90" spans="1:7" x14ac:dyDescent="0.3">
      <c r="A90" t="s">
        <v>197</v>
      </c>
      <c r="B90" t="s">
        <v>176</v>
      </c>
      <c r="C90" t="s">
        <v>25</v>
      </c>
      <c r="D90" s="2" t="str">
        <f>"3470001224"</f>
        <v>3470001224</v>
      </c>
      <c r="E90">
        <v>321612</v>
      </c>
      <c r="F90">
        <v>1</v>
      </c>
      <c r="G90" s="1" t="s">
        <v>310</v>
      </c>
    </row>
    <row r="91" spans="1:7" x14ac:dyDescent="0.3">
      <c r="A91" t="s">
        <v>198</v>
      </c>
      <c r="B91" t="s">
        <v>199</v>
      </c>
      <c r="C91" t="s">
        <v>200</v>
      </c>
      <c r="D91" s="2" t="str">
        <f>"14439/30D"</f>
        <v>14439/30D</v>
      </c>
      <c r="E91">
        <v>111377</v>
      </c>
      <c r="F91">
        <v>1</v>
      </c>
      <c r="G91" s="1" t="s">
        <v>310</v>
      </c>
    </row>
    <row r="92" spans="1:7" x14ac:dyDescent="0.3">
      <c r="A92" t="s">
        <v>201</v>
      </c>
      <c r="B92" t="s">
        <v>202</v>
      </c>
      <c r="C92" t="s">
        <v>203</v>
      </c>
      <c r="D92" s="2" t="str">
        <f>"40028080"</f>
        <v>40028080</v>
      </c>
      <c r="E92">
        <v>272948</v>
      </c>
      <c r="F92">
        <v>1</v>
      </c>
      <c r="G92" s="1" t="s">
        <v>310</v>
      </c>
    </row>
    <row r="93" spans="1:7" x14ac:dyDescent="0.3">
      <c r="A93" t="s">
        <v>204</v>
      </c>
      <c r="B93" t="s">
        <v>205</v>
      </c>
      <c r="C93" t="s">
        <v>206</v>
      </c>
      <c r="D93" s="2" t="str">
        <f>"103787"</f>
        <v>103787</v>
      </c>
      <c r="E93">
        <v>450510</v>
      </c>
      <c r="F93">
        <v>1</v>
      </c>
      <c r="G93" s="1" t="s">
        <v>310</v>
      </c>
    </row>
    <row r="94" spans="1:7" x14ac:dyDescent="0.3">
      <c r="A94" t="s">
        <v>207</v>
      </c>
      <c r="B94" t="s">
        <v>202</v>
      </c>
      <c r="C94" t="s">
        <v>208</v>
      </c>
      <c r="D94" s="2" t="str">
        <f>"99828820"</f>
        <v>99828820</v>
      </c>
      <c r="E94">
        <v>273458</v>
      </c>
      <c r="F94">
        <v>1</v>
      </c>
      <c r="G94" s="1" t="s">
        <v>310</v>
      </c>
    </row>
    <row r="95" spans="1:7" x14ac:dyDescent="0.3">
      <c r="A95" t="s">
        <v>209</v>
      </c>
      <c r="B95" t="s">
        <v>210</v>
      </c>
      <c r="C95" t="s">
        <v>149</v>
      </c>
      <c r="D95" s="2" t="str">
        <f>"47736"</f>
        <v>47736</v>
      </c>
      <c r="E95">
        <v>451674</v>
      </c>
      <c r="F95">
        <v>1</v>
      </c>
      <c r="G95" s="1" t="s">
        <v>310</v>
      </c>
    </row>
    <row r="96" spans="1:7" x14ac:dyDescent="0.3">
      <c r="A96" t="s">
        <v>211</v>
      </c>
      <c r="B96" t="s">
        <v>112</v>
      </c>
      <c r="C96" t="s">
        <v>25</v>
      </c>
      <c r="D96" s="2" t="str">
        <f>"1868700149"</f>
        <v>1868700149</v>
      </c>
      <c r="E96">
        <v>321042</v>
      </c>
      <c r="F96">
        <v>1</v>
      </c>
      <c r="G96" s="1" t="s">
        <v>310</v>
      </c>
    </row>
    <row r="97" spans="1:7" x14ac:dyDescent="0.3">
      <c r="A97" t="s">
        <v>212</v>
      </c>
      <c r="B97" t="s">
        <v>112</v>
      </c>
      <c r="C97" t="s">
        <v>25</v>
      </c>
      <c r="D97" s="2" t="str">
        <f>"1868700079"</f>
        <v>1868700079</v>
      </c>
      <c r="E97">
        <v>320366</v>
      </c>
      <c r="F97">
        <v>1</v>
      </c>
      <c r="G97" s="1" t="s">
        <v>310</v>
      </c>
    </row>
    <row r="98" spans="1:7" x14ac:dyDescent="0.3">
      <c r="A98" t="s">
        <v>213</v>
      </c>
      <c r="B98" t="s">
        <v>117</v>
      </c>
      <c r="C98" t="s">
        <v>214</v>
      </c>
      <c r="D98" s="2" t="str">
        <f>"12261"</f>
        <v>12261</v>
      </c>
      <c r="E98">
        <v>460352</v>
      </c>
      <c r="F98">
        <v>1</v>
      </c>
      <c r="G98" s="1" t="s">
        <v>310</v>
      </c>
    </row>
    <row r="99" spans="1:7" x14ac:dyDescent="0.3">
      <c r="A99" t="s">
        <v>215</v>
      </c>
      <c r="B99" t="s">
        <v>216</v>
      </c>
      <c r="C99" t="s">
        <v>217</v>
      </c>
      <c r="D99" s="2" t="str">
        <f>"80110"</f>
        <v>80110</v>
      </c>
      <c r="E99">
        <v>381327</v>
      </c>
      <c r="F99">
        <v>1</v>
      </c>
      <c r="G99" s="1" t="s">
        <v>310</v>
      </c>
    </row>
    <row r="100" spans="1:7" x14ac:dyDescent="0.3">
      <c r="A100" t="s">
        <v>218</v>
      </c>
      <c r="B100" t="s">
        <v>219</v>
      </c>
      <c r="C100" t="s">
        <v>220</v>
      </c>
      <c r="D100" s="2" t="str">
        <f>"94595"</f>
        <v>94595</v>
      </c>
      <c r="E100">
        <v>381210</v>
      </c>
      <c r="F100">
        <v>1</v>
      </c>
      <c r="G100" s="1" t="s">
        <v>310</v>
      </c>
    </row>
    <row r="101" spans="1:7" x14ac:dyDescent="0.3">
      <c r="A101" t="s">
        <v>221</v>
      </c>
      <c r="B101" t="s">
        <v>85</v>
      </c>
      <c r="C101" t="s">
        <v>222</v>
      </c>
      <c r="D101" s="2" t="str">
        <f>"80723"</f>
        <v>80723</v>
      </c>
      <c r="E101">
        <v>410753</v>
      </c>
      <c r="F101">
        <v>0</v>
      </c>
      <c r="G101" s="1" t="s">
        <v>310</v>
      </c>
    </row>
    <row r="102" spans="1:7" x14ac:dyDescent="0.3">
      <c r="A102" t="s">
        <v>223</v>
      </c>
      <c r="B102" t="s">
        <v>224</v>
      </c>
      <c r="C102" t="s">
        <v>133</v>
      </c>
      <c r="D102" s="2" t="str">
        <f>"1006525"</f>
        <v>1006525</v>
      </c>
      <c r="E102">
        <v>540989</v>
      </c>
      <c r="F102">
        <v>0</v>
      </c>
      <c r="G102" s="1" t="s">
        <v>310</v>
      </c>
    </row>
    <row r="103" spans="1:7" x14ac:dyDescent="0.3">
      <c r="A103" t="s">
        <v>225</v>
      </c>
      <c r="B103" t="s">
        <v>58</v>
      </c>
      <c r="C103" t="s">
        <v>226</v>
      </c>
      <c r="D103" s="2" t="str">
        <f>"PACKER"</f>
        <v>PACKER</v>
      </c>
      <c r="E103">
        <v>420190</v>
      </c>
      <c r="F103">
        <v>1</v>
      </c>
      <c r="G103" s="1" t="s">
        <v>310</v>
      </c>
    </row>
    <row r="104" spans="1:7" x14ac:dyDescent="0.3">
      <c r="A104" t="s">
        <v>227</v>
      </c>
      <c r="B104" t="s">
        <v>202</v>
      </c>
      <c r="C104" t="s">
        <v>228</v>
      </c>
      <c r="D104" s="2" t="str">
        <f>"99828510"</f>
        <v>99828510</v>
      </c>
      <c r="E104">
        <v>274951</v>
      </c>
      <c r="F104">
        <v>1</v>
      </c>
      <c r="G104" s="1" t="s">
        <v>310</v>
      </c>
    </row>
    <row r="105" spans="1:7" x14ac:dyDescent="0.3">
      <c r="A105" t="s">
        <v>229</v>
      </c>
      <c r="B105" t="s">
        <v>230</v>
      </c>
      <c r="C105" t="s">
        <v>231</v>
      </c>
      <c r="D105" s="2" t="str">
        <f>"00091"</f>
        <v>00091</v>
      </c>
      <c r="E105">
        <v>450138</v>
      </c>
      <c r="F105">
        <v>1</v>
      </c>
      <c r="G105" s="1" t="s">
        <v>310</v>
      </c>
    </row>
    <row r="106" spans="1:7" x14ac:dyDescent="0.3">
      <c r="A106" t="s">
        <v>232</v>
      </c>
      <c r="B106" t="s">
        <v>233</v>
      </c>
      <c r="C106" t="s">
        <v>234</v>
      </c>
      <c r="D106" s="2" t="str">
        <f>"11255"</f>
        <v>11255</v>
      </c>
      <c r="E106">
        <v>272567</v>
      </c>
      <c r="F106">
        <v>1</v>
      </c>
      <c r="G106" s="1" t="s">
        <v>310</v>
      </c>
    </row>
    <row r="107" spans="1:7" x14ac:dyDescent="0.3">
      <c r="A107" t="s">
        <v>235</v>
      </c>
      <c r="B107" t="s">
        <v>236</v>
      </c>
      <c r="C107" t="s">
        <v>237</v>
      </c>
      <c r="D107" s="2" t="str">
        <f>"9776-COR"</f>
        <v>9776-COR</v>
      </c>
      <c r="E107">
        <v>420588</v>
      </c>
      <c r="F107">
        <v>1</v>
      </c>
      <c r="G107" s="1" t="s">
        <v>310</v>
      </c>
    </row>
    <row r="108" spans="1:7" x14ac:dyDescent="0.3">
      <c r="A108" t="s">
        <v>238</v>
      </c>
      <c r="B108" t="s">
        <v>239</v>
      </c>
      <c r="C108" t="s">
        <v>240</v>
      </c>
      <c r="D108" s="2" t="str">
        <f>"4142301419"</f>
        <v>4142301419</v>
      </c>
      <c r="E108">
        <v>381665</v>
      </c>
      <c r="F108">
        <v>1</v>
      </c>
      <c r="G108" s="1" t="s">
        <v>310</v>
      </c>
    </row>
    <row r="109" spans="1:7" x14ac:dyDescent="0.3">
      <c r="A109" t="s">
        <v>241</v>
      </c>
      <c r="B109" t="s">
        <v>242</v>
      </c>
      <c r="C109" t="s">
        <v>243</v>
      </c>
      <c r="D109" s="2" t="str">
        <f>"16845"</f>
        <v>16845</v>
      </c>
      <c r="E109">
        <v>262915</v>
      </c>
      <c r="F109">
        <v>1</v>
      </c>
      <c r="G109" s="1" t="s">
        <v>310</v>
      </c>
    </row>
    <row r="110" spans="1:7" x14ac:dyDescent="0.3">
      <c r="A110" t="s">
        <v>244</v>
      </c>
      <c r="B110" t="s">
        <v>219</v>
      </c>
      <c r="C110" t="s">
        <v>245</v>
      </c>
      <c r="D110" s="2" t="str">
        <f>"94587"</f>
        <v>94587</v>
      </c>
      <c r="E110">
        <v>380337</v>
      </c>
      <c r="F110">
        <v>1</v>
      </c>
      <c r="G110" s="1" t="s">
        <v>310</v>
      </c>
    </row>
    <row r="111" spans="1:7" x14ac:dyDescent="0.3">
      <c r="A111" t="s">
        <v>246</v>
      </c>
      <c r="B111" t="s">
        <v>164</v>
      </c>
      <c r="C111" t="s">
        <v>165</v>
      </c>
      <c r="D111" s="2" t="str">
        <f>"315"</f>
        <v>315</v>
      </c>
      <c r="E111">
        <v>275172</v>
      </c>
      <c r="F111">
        <v>1</v>
      </c>
      <c r="G111" s="1" t="s">
        <v>310</v>
      </c>
    </row>
    <row r="112" spans="1:7" x14ac:dyDescent="0.3">
      <c r="A112" t="s">
        <v>247</v>
      </c>
      <c r="B112" t="s">
        <v>248</v>
      </c>
      <c r="C112" t="s">
        <v>249</v>
      </c>
      <c r="D112" s="2" t="str">
        <f>"54982"</f>
        <v>54982</v>
      </c>
      <c r="E112">
        <v>420042</v>
      </c>
      <c r="F112">
        <v>1</v>
      </c>
      <c r="G112" s="1" t="s">
        <v>310</v>
      </c>
    </row>
    <row r="113" spans="1:7" x14ac:dyDescent="0.3">
      <c r="A113" t="s">
        <v>250</v>
      </c>
      <c r="B113" t="s">
        <v>236</v>
      </c>
      <c r="C113" t="s">
        <v>251</v>
      </c>
      <c r="D113" s="2" t="str">
        <f>"49068"</f>
        <v>49068</v>
      </c>
      <c r="E113">
        <v>540059</v>
      </c>
      <c r="F113">
        <v>1</v>
      </c>
      <c r="G113" s="1" t="s">
        <v>310</v>
      </c>
    </row>
    <row r="114" spans="1:7" x14ac:dyDescent="0.3">
      <c r="A114" t="s">
        <v>252</v>
      </c>
      <c r="B114" t="s">
        <v>216</v>
      </c>
      <c r="C114" t="s">
        <v>56</v>
      </c>
      <c r="D114" s="2" t="str">
        <f>"80620"</f>
        <v>80620</v>
      </c>
      <c r="E114">
        <v>430975</v>
      </c>
      <c r="F114">
        <v>0</v>
      </c>
      <c r="G114" s="1" t="s">
        <v>310</v>
      </c>
    </row>
    <row r="115" spans="1:7" x14ac:dyDescent="0.3">
      <c r="A115" t="s">
        <v>253</v>
      </c>
      <c r="B115" t="s">
        <v>61</v>
      </c>
      <c r="C115" t="s">
        <v>254</v>
      </c>
      <c r="D115" s="2" t="str">
        <f>"04208"</f>
        <v>04208</v>
      </c>
      <c r="E115">
        <v>360404</v>
      </c>
      <c r="F115">
        <v>1</v>
      </c>
      <c r="G115" s="1" t="s">
        <v>310</v>
      </c>
    </row>
    <row r="116" spans="1:7" x14ac:dyDescent="0.3">
      <c r="A116" t="s">
        <v>255</v>
      </c>
      <c r="B116" t="s">
        <v>256</v>
      </c>
      <c r="C116" t="s">
        <v>193</v>
      </c>
      <c r="D116" s="2" t="str">
        <f>"184580"</f>
        <v>184580</v>
      </c>
      <c r="E116">
        <v>384909</v>
      </c>
      <c r="F116">
        <v>0</v>
      </c>
      <c r="G116" s="1" t="s">
        <v>310</v>
      </c>
    </row>
    <row r="117" spans="1:7" x14ac:dyDescent="0.3">
      <c r="A117" t="s">
        <v>257</v>
      </c>
      <c r="B117" t="s">
        <v>258</v>
      </c>
      <c r="C117" t="s">
        <v>259</v>
      </c>
      <c r="D117" s="2" t="str">
        <f>"6197"</f>
        <v>6197</v>
      </c>
      <c r="E117">
        <v>270090</v>
      </c>
      <c r="F117">
        <v>1</v>
      </c>
      <c r="G117" s="1" t="s">
        <v>310</v>
      </c>
    </row>
    <row r="118" spans="1:7" x14ac:dyDescent="0.3">
      <c r="A118" t="s">
        <v>260</v>
      </c>
      <c r="B118" t="s">
        <v>58</v>
      </c>
      <c r="C118" t="s">
        <v>25</v>
      </c>
      <c r="D118" s="2" t="str">
        <f>"17450/1150"</f>
        <v>17450/1150</v>
      </c>
      <c r="E118">
        <v>384404</v>
      </c>
      <c r="F118">
        <v>0</v>
      </c>
      <c r="G118" s="1" t="s">
        <v>310</v>
      </c>
    </row>
    <row r="119" spans="1:7" x14ac:dyDescent="0.3">
      <c r="A119" t="s">
        <v>261</v>
      </c>
      <c r="B119" t="s">
        <v>262</v>
      </c>
      <c r="C119" t="s">
        <v>263</v>
      </c>
      <c r="D119" s="2" t="str">
        <f>"A004032"</f>
        <v>A004032</v>
      </c>
      <c r="E119">
        <v>382952</v>
      </c>
      <c r="F119">
        <v>0</v>
      </c>
      <c r="G119" s="1" t="s">
        <v>310</v>
      </c>
    </row>
    <row r="120" spans="1:7" x14ac:dyDescent="0.3">
      <c r="A120" t="s">
        <v>264</v>
      </c>
      <c r="B120" t="s">
        <v>265</v>
      </c>
      <c r="C120" t="s">
        <v>266</v>
      </c>
      <c r="D120" s="2" t="str">
        <f>"1605873553"</f>
        <v>1605873553</v>
      </c>
      <c r="E120">
        <v>320556</v>
      </c>
      <c r="F120">
        <v>0</v>
      </c>
      <c r="G120" s="1" t="s">
        <v>310</v>
      </c>
    </row>
    <row r="121" spans="1:7" x14ac:dyDescent="0.3">
      <c r="A121" t="s">
        <v>267</v>
      </c>
      <c r="B121" t="s">
        <v>268</v>
      </c>
      <c r="C121" t="s">
        <v>22</v>
      </c>
      <c r="D121" s="2" t="str">
        <f>"71722"</f>
        <v>71722</v>
      </c>
      <c r="E121">
        <v>113407</v>
      </c>
      <c r="F121">
        <v>0</v>
      </c>
      <c r="G121" s="1" t="s">
        <v>310</v>
      </c>
    </row>
    <row r="122" spans="1:7" x14ac:dyDescent="0.3">
      <c r="A122" t="s">
        <v>269</v>
      </c>
      <c r="B122" t="s">
        <v>58</v>
      </c>
      <c r="C122" t="s">
        <v>25</v>
      </c>
      <c r="D122" s="2" t="str">
        <f>"5218/00072"</f>
        <v>5218/00072</v>
      </c>
      <c r="E122">
        <v>320457</v>
      </c>
      <c r="F122">
        <v>0</v>
      </c>
      <c r="G122" s="1" t="s">
        <v>310</v>
      </c>
    </row>
    <row r="123" spans="1:7" x14ac:dyDescent="0.3">
      <c r="A123" t="s">
        <v>270</v>
      </c>
      <c r="B123" t="s">
        <v>58</v>
      </c>
      <c r="C123" t="s">
        <v>25</v>
      </c>
      <c r="D123" s="2" t="str">
        <f>"35215/0073"</f>
        <v>35215/0073</v>
      </c>
      <c r="E123">
        <v>320432</v>
      </c>
      <c r="F123">
        <v>0</v>
      </c>
      <c r="G123" s="1" t="s">
        <v>310</v>
      </c>
    </row>
    <row r="124" spans="1:7" x14ac:dyDescent="0.3">
      <c r="A124" t="s">
        <v>271</v>
      </c>
      <c r="B124" t="s">
        <v>272</v>
      </c>
      <c r="C124" t="s">
        <v>273</v>
      </c>
      <c r="D124" s="2" t="str">
        <f>"0710"</f>
        <v>0710</v>
      </c>
      <c r="E124">
        <v>540559</v>
      </c>
      <c r="F124">
        <v>0</v>
      </c>
      <c r="G124" s="1" t="s">
        <v>310</v>
      </c>
    </row>
    <row r="125" spans="1:7" x14ac:dyDescent="0.3">
      <c r="A125" t="s">
        <v>274</v>
      </c>
      <c r="B125" t="s">
        <v>275</v>
      </c>
      <c r="C125" t="s">
        <v>193</v>
      </c>
      <c r="D125" s="2" t="str">
        <f>"14070"</f>
        <v>14070</v>
      </c>
      <c r="E125">
        <v>380550</v>
      </c>
      <c r="F125">
        <v>0</v>
      </c>
      <c r="G125" s="1" t="s">
        <v>310</v>
      </c>
    </row>
    <row r="126" spans="1:7" x14ac:dyDescent="0.3">
      <c r="A126" t="s">
        <v>276</v>
      </c>
      <c r="B126" t="s">
        <v>58</v>
      </c>
      <c r="C126" t="s">
        <v>277</v>
      </c>
      <c r="D126" s="2" t="str">
        <f>"5425"</f>
        <v>5425</v>
      </c>
      <c r="E126">
        <v>101246</v>
      </c>
      <c r="F126">
        <v>1</v>
      </c>
      <c r="G126" s="1" t="s">
        <v>310</v>
      </c>
    </row>
    <row r="127" spans="1:7" x14ac:dyDescent="0.3">
      <c r="A127" t="s">
        <v>223</v>
      </c>
      <c r="B127" t="s">
        <v>278</v>
      </c>
      <c r="C127" t="s">
        <v>56</v>
      </c>
      <c r="D127" s="2" t="str">
        <f>"11812"</f>
        <v>11812</v>
      </c>
      <c r="E127">
        <v>540831</v>
      </c>
      <c r="F127">
        <v>0</v>
      </c>
      <c r="G127" s="1" t="s">
        <v>310</v>
      </c>
    </row>
    <row r="128" spans="1:7" x14ac:dyDescent="0.3">
      <c r="A128" t="s">
        <v>279</v>
      </c>
      <c r="B128" t="s">
        <v>280</v>
      </c>
      <c r="C128" t="s">
        <v>240</v>
      </c>
      <c r="D128" s="2" t="str">
        <f>"7139605"</f>
        <v>7139605</v>
      </c>
      <c r="E128">
        <v>381780</v>
      </c>
      <c r="F128">
        <v>1</v>
      </c>
      <c r="G128" s="1" t="s">
        <v>310</v>
      </c>
    </row>
    <row r="129" spans="1:7" x14ac:dyDescent="0.3">
      <c r="A129" t="s">
        <v>281</v>
      </c>
      <c r="B129" t="s">
        <v>282</v>
      </c>
      <c r="C129" t="s">
        <v>283</v>
      </c>
      <c r="D129" s="2" t="str">
        <f>"01880"</f>
        <v>01880</v>
      </c>
      <c r="E129">
        <v>720334</v>
      </c>
      <c r="F129">
        <v>1</v>
      </c>
      <c r="G129" s="1" t="s">
        <v>310</v>
      </c>
    </row>
    <row r="130" spans="1:7" x14ac:dyDescent="0.3">
      <c r="A130" t="s">
        <v>284</v>
      </c>
      <c r="B130" t="s">
        <v>285</v>
      </c>
      <c r="C130" t="s">
        <v>286</v>
      </c>
      <c r="D130" s="2" t="str">
        <f>"6414460245"</f>
        <v>6414460245</v>
      </c>
      <c r="E130">
        <v>320033</v>
      </c>
      <c r="F130">
        <v>0</v>
      </c>
      <c r="G130" s="1" t="s">
        <v>310</v>
      </c>
    </row>
    <row r="131" spans="1:7" x14ac:dyDescent="0.3">
      <c r="A131" t="s">
        <v>287</v>
      </c>
      <c r="B131" t="s">
        <v>288</v>
      </c>
      <c r="C131" t="s">
        <v>289</v>
      </c>
      <c r="D131" s="2" t="str">
        <f>"10215"</f>
        <v>10215</v>
      </c>
      <c r="E131">
        <v>320788</v>
      </c>
      <c r="F131">
        <v>0</v>
      </c>
      <c r="G131" s="1" t="s">
        <v>310</v>
      </c>
    </row>
    <row r="132" spans="1:7" x14ac:dyDescent="0.3">
      <c r="A132" t="s">
        <v>290</v>
      </c>
      <c r="B132" t="s">
        <v>291</v>
      </c>
      <c r="C132" t="s">
        <v>193</v>
      </c>
      <c r="D132" s="2" t="str">
        <f>"BQ8250"</f>
        <v>BQ8250</v>
      </c>
      <c r="E132">
        <v>380659</v>
      </c>
      <c r="F132">
        <v>0</v>
      </c>
      <c r="G132" s="1" t="s">
        <v>310</v>
      </c>
    </row>
    <row r="133" spans="1:7" x14ac:dyDescent="0.3">
      <c r="A133" t="s">
        <v>292</v>
      </c>
      <c r="B133" t="s">
        <v>291</v>
      </c>
      <c r="C133" t="s">
        <v>193</v>
      </c>
      <c r="D133" s="2" t="str">
        <f>"BQ8150"</f>
        <v>BQ8150</v>
      </c>
      <c r="E133">
        <v>381558</v>
      </c>
      <c r="F133">
        <v>0</v>
      </c>
      <c r="G133" s="1" t="s">
        <v>310</v>
      </c>
    </row>
    <row r="134" spans="1:7" x14ac:dyDescent="0.3">
      <c r="A134" t="s">
        <v>293</v>
      </c>
      <c r="B134" t="s">
        <v>294</v>
      </c>
      <c r="C134" t="s">
        <v>295</v>
      </c>
      <c r="D134" s="2" t="str">
        <f>"2150080030"</f>
        <v>2150080030</v>
      </c>
      <c r="E134">
        <v>430777</v>
      </c>
      <c r="F134">
        <v>0</v>
      </c>
      <c r="G134" s="1" t="s">
        <v>310</v>
      </c>
    </row>
    <row r="135" spans="1:7" x14ac:dyDescent="0.3">
      <c r="A135" t="s">
        <v>296</v>
      </c>
      <c r="B135" t="s">
        <v>282</v>
      </c>
      <c r="C135" t="s">
        <v>28</v>
      </c>
      <c r="D135" s="2" t="str">
        <f>"01884"</f>
        <v>01884</v>
      </c>
      <c r="E135">
        <v>720359</v>
      </c>
      <c r="F135">
        <v>1</v>
      </c>
      <c r="G135" s="1" t="s">
        <v>310</v>
      </c>
    </row>
    <row r="136" spans="1:7" x14ac:dyDescent="0.3">
      <c r="A136" t="s">
        <v>297</v>
      </c>
      <c r="B136" t="s">
        <v>282</v>
      </c>
      <c r="C136" t="s">
        <v>28</v>
      </c>
      <c r="D136" s="2" t="str">
        <f>"01886"</f>
        <v>01886</v>
      </c>
      <c r="E136">
        <v>721878</v>
      </c>
      <c r="F136">
        <v>1</v>
      </c>
      <c r="G136" s="1" t="s">
        <v>310</v>
      </c>
    </row>
    <row r="137" spans="1:7" x14ac:dyDescent="0.3">
      <c r="A137" t="s">
        <v>298</v>
      </c>
      <c r="B137" t="s">
        <v>299</v>
      </c>
      <c r="C137" t="s">
        <v>226</v>
      </c>
      <c r="D137" s="2" t="str">
        <f>"00232"</f>
        <v>00232</v>
      </c>
      <c r="E137">
        <v>221457</v>
      </c>
      <c r="F137">
        <v>0</v>
      </c>
      <c r="G137" s="1" t="s">
        <v>310</v>
      </c>
    </row>
    <row r="138" spans="1:7" x14ac:dyDescent="0.3">
      <c r="A138" t="s">
        <v>300</v>
      </c>
      <c r="B138" t="s">
        <v>301</v>
      </c>
      <c r="C138" t="s">
        <v>302</v>
      </c>
      <c r="D138" s="2" t="str">
        <f>"5363"</f>
        <v>5363</v>
      </c>
      <c r="E138">
        <v>430835</v>
      </c>
      <c r="F138">
        <v>0</v>
      </c>
      <c r="G138" s="1" t="s">
        <v>310</v>
      </c>
    </row>
    <row r="139" spans="1:7" x14ac:dyDescent="0.3">
      <c r="A139" t="s">
        <v>303</v>
      </c>
      <c r="B139" t="s">
        <v>58</v>
      </c>
      <c r="C139" t="s">
        <v>56</v>
      </c>
      <c r="D139" s="2" t="str">
        <f>""</f>
        <v/>
      </c>
      <c r="E139">
        <v>111757</v>
      </c>
      <c r="F139">
        <v>0</v>
      </c>
      <c r="G139" s="1" t="s">
        <v>310</v>
      </c>
    </row>
    <row r="140" spans="1:7" x14ac:dyDescent="0.3">
      <c r="A140" t="s">
        <v>304</v>
      </c>
      <c r="B140" t="s">
        <v>305</v>
      </c>
      <c r="C140" t="s">
        <v>306</v>
      </c>
      <c r="D140" s="2" t="str">
        <f>"932684"</f>
        <v>932684</v>
      </c>
      <c r="E140">
        <v>430157</v>
      </c>
      <c r="F140">
        <v>0</v>
      </c>
      <c r="G140" s="1" t="s">
        <v>310</v>
      </c>
    </row>
    <row r="141" spans="1:7" x14ac:dyDescent="0.3">
      <c r="A141" t="s">
        <v>307</v>
      </c>
      <c r="B141" t="s">
        <v>299</v>
      </c>
      <c r="C141" t="s">
        <v>115</v>
      </c>
      <c r="D141" s="2" t="str">
        <f>"00255"</f>
        <v>00255</v>
      </c>
      <c r="E141">
        <v>223388</v>
      </c>
      <c r="F141">
        <v>0</v>
      </c>
      <c r="G141" s="1" t="s">
        <v>310</v>
      </c>
    </row>
    <row r="142" spans="1:7" x14ac:dyDescent="0.3">
      <c r="B142" t="s">
        <v>308</v>
      </c>
      <c r="F142">
        <v>193</v>
      </c>
      <c r="G142" s="1">
        <v>9792.66</v>
      </c>
    </row>
  </sheetData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purchase Jan-Sept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 Miller</dc:creator>
  <cp:lastModifiedBy>Witmer, Jaimee</cp:lastModifiedBy>
  <dcterms:created xsi:type="dcterms:W3CDTF">2024-09-24T18:38:05Z</dcterms:created>
  <dcterms:modified xsi:type="dcterms:W3CDTF">2024-10-24T16:53:20Z</dcterms:modified>
</cp:coreProperties>
</file>